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 WORK\2. HOLDRISE\1. Комплексные проекты\4. Финансовая компания\6. БП СК ПГП\"/>
    </mc:Choice>
  </mc:AlternateContent>
  <xr:revisionPtr revIDLastSave="0" documentId="13_ncr:1_{5C476BD8-E333-4733-9068-B78DDED83F7B}" xr6:coauthVersionLast="46" xr6:coauthVersionMax="46" xr10:uidLastSave="{00000000-0000-0000-0000-000000000000}"/>
  <bookViews>
    <workbookView xWindow="-108" yWindow="-108" windowWidth="23256" windowHeight="12576" xr2:uid="{72C292EA-5CB9-41CA-8BB5-1EA89F83B253}"/>
  </bookViews>
  <sheets>
    <sheet name="МОДЕЛЬ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9" i="5" l="1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C49" i="5"/>
  <c r="C44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C17" i="5"/>
  <c r="C32" i="5"/>
  <c r="B32" i="5"/>
  <c r="E37" i="5"/>
  <c r="F37" i="5" s="1"/>
  <c r="G37" i="5" s="1"/>
  <c r="H37" i="5" s="1"/>
  <c r="I37" i="5" s="1"/>
  <c r="J37" i="5" s="1"/>
  <c r="K37" i="5" s="1"/>
  <c r="L37" i="5" s="1"/>
  <c r="M37" i="5" s="1"/>
  <c r="N37" i="5" s="1"/>
  <c r="O37" i="5" s="1"/>
  <c r="P37" i="5" s="1"/>
  <c r="Q37" i="5" s="1"/>
  <c r="R37" i="5" s="1"/>
  <c r="S37" i="5" s="1"/>
  <c r="T37" i="5" s="1"/>
  <c r="D37" i="5"/>
  <c r="D36" i="5" l="1"/>
  <c r="B18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B11" i="5"/>
  <c r="B61" i="5" s="1"/>
  <c r="B73" i="5" s="1"/>
  <c r="C18" i="5"/>
  <c r="C29" i="5"/>
  <c r="D34" i="5"/>
  <c r="E34" i="5" s="1"/>
  <c r="F34" i="5" s="1"/>
  <c r="G34" i="5" s="1"/>
  <c r="H34" i="5" s="1"/>
  <c r="I34" i="5" s="1"/>
  <c r="K34" i="5" s="1"/>
  <c r="L34" i="5" s="1"/>
  <c r="M34" i="5" s="1"/>
  <c r="N34" i="5" s="1"/>
  <c r="O34" i="5" s="1"/>
  <c r="P34" i="5" s="1"/>
  <c r="Q34" i="5" s="1"/>
  <c r="S34" i="5" s="1"/>
  <c r="T34" i="5" s="1"/>
  <c r="D35" i="5"/>
  <c r="E35" i="5" s="1"/>
  <c r="F35" i="5" s="1"/>
  <c r="G35" i="5" s="1"/>
  <c r="H35" i="5" s="1"/>
  <c r="I35" i="5" s="1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E36" i="5" l="1"/>
  <c r="F36" i="5" s="1"/>
  <c r="G36" i="5" s="1"/>
  <c r="H36" i="5" s="1"/>
  <c r="I36" i="5" s="1"/>
  <c r="J36" i="5" s="1"/>
  <c r="K36" i="5" s="1"/>
  <c r="L36" i="5" s="1"/>
  <c r="M36" i="5" s="1"/>
  <c r="N36" i="5" s="1"/>
  <c r="O36" i="5" s="1"/>
  <c r="P36" i="5" s="1"/>
  <c r="Q36" i="5" s="1"/>
  <c r="R36" i="5" s="1"/>
  <c r="S36" i="5" s="1"/>
  <c r="T36" i="5" s="1"/>
  <c r="D32" i="5"/>
  <c r="F18" i="5"/>
  <c r="D18" i="5"/>
  <c r="E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D6" i="5"/>
  <c r="C7" i="5"/>
  <c r="C3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B9" i="5"/>
  <c r="D38" i="5"/>
  <c r="E38" i="5" s="1"/>
  <c r="F38" i="5" s="1"/>
  <c r="G38" i="5" s="1"/>
  <c r="H38" i="5" s="1"/>
  <c r="I38" i="5" s="1"/>
  <c r="J38" i="5" s="1"/>
  <c r="K38" i="5" s="1"/>
  <c r="L38" i="5" s="1"/>
  <c r="M38" i="5" s="1"/>
  <c r="N38" i="5" s="1"/>
  <c r="O38" i="5" s="1"/>
  <c r="P38" i="5" s="1"/>
  <c r="Q38" i="5" s="1"/>
  <c r="R38" i="5" s="1"/>
  <c r="S38" i="5" s="1"/>
  <c r="T38" i="5" s="1"/>
  <c r="E6" i="5" l="1"/>
  <c r="F6" i="5"/>
  <c r="C71" i="5"/>
  <c r="C9" i="5"/>
  <c r="D33" i="5"/>
  <c r="E33" i="5" l="1"/>
  <c r="G6" i="5"/>
  <c r="D7" i="5"/>
  <c r="E7" i="5" s="1"/>
  <c r="F33" i="5" l="1"/>
  <c r="E32" i="5"/>
  <c r="H6" i="5"/>
  <c r="D9" i="5"/>
  <c r="G33" i="5" l="1"/>
  <c r="F32" i="5"/>
  <c r="I6" i="5"/>
  <c r="F7" i="5"/>
  <c r="E9" i="5"/>
  <c r="H33" i="5" l="1"/>
  <c r="G32" i="5"/>
  <c r="J6" i="5"/>
  <c r="G7" i="5"/>
  <c r="F8" i="5"/>
  <c r="F9" i="5" s="1"/>
  <c r="I33" i="5" l="1"/>
  <c r="H32" i="5"/>
  <c r="K6" i="5"/>
  <c r="H7" i="5"/>
  <c r="G8" i="5"/>
  <c r="G9" i="5" s="1"/>
  <c r="V58" i="5"/>
  <c r="J33" i="5" l="1"/>
  <c r="I32" i="5"/>
  <c r="L6" i="5"/>
  <c r="I7" i="5"/>
  <c r="H8" i="5"/>
  <c r="H9" i="5" s="1"/>
  <c r="B29" i="5"/>
  <c r="B39" i="5" s="1"/>
  <c r="K33" i="5" l="1"/>
  <c r="J32" i="5"/>
  <c r="M6" i="5"/>
  <c r="J7" i="5"/>
  <c r="I8" i="5"/>
  <c r="I9" i="5" s="1"/>
  <c r="L33" i="5" l="1"/>
  <c r="K32" i="5"/>
  <c r="N6" i="5"/>
  <c r="K7" i="5"/>
  <c r="J8" i="5"/>
  <c r="J9" i="5" s="1"/>
  <c r="K61" i="5"/>
  <c r="L61" i="5"/>
  <c r="M61" i="5"/>
  <c r="N61" i="5"/>
  <c r="P61" i="5"/>
  <c r="Q61" i="5"/>
  <c r="R61" i="5"/>
  <c r="S61" i="5"/>
  <c r="T61" i="5"/>
  <c r="B60" i="5"/>
  <c r="M33" i="5" l="1"/>
  <c r="L32" i="5"/>
  <c r="O6" i="5"/>
  <c r="L7" i="5"/>
  <c r="K8" i="5"/>
  <c r="K9" i="5" s="1"/>
  <c r="N33" i="5" l="1"/>
  <c r="M32" i="5"/>
  <c r="P6" i="5"/>
  <c r="M7" i="5"/>
  <c r="L8" i="5"/>
  <c r="L9" i="5" s="1"/>
  <c r="N32" i="5" l="1"/>
  <c r="Q6" i="5"/>
  <c r="N7" i="5"/>
  <c r="M8" i="5"/>
  <c r="M9" i="5" s="1"/>
  <c r="D39" i="5"/>
  <c r="P33" i="5" l="1"/>
  <c r="O32" i="5"/>
  <c r="R6" i="5"/>
  <c r="O7" i="5"/>
  <c r="N8" i="5"/>
  <c r="N9" i="5" s="1"/>
  <c r="E39" i="5"/>
  <c r="Q33" i="5" l="1"/>
  <c r="P32" i="5"/>
  <c r="S6" i="5"/>
  <c r="P7" i="5"/>
  <c r="O8" i="5"/>
  <c r="O9" i="5" s="1"/>
  <c r="F39" i="5"/>
  <c r="D60" i="5"/>
  <c r="C60" i="5"/>
  <c r="R33" i="5" l="1"/>
  <c r="Q32" i="5"/>
  <c r="T6" i="5"/>
  <c r="Q7" i="5"/>
  <c r="P8" i="5"/>
  <c r="P9" i="5" s="1"/>
  <c r="G39" i="5"/>
  <c r="E60" i="5"/>
  <c r="S33" i="5" l="1"/>
  <c r="R32" i="5"/>
  <c r="R7" i="5"/>
  <c r="Q8" i="5"/>
  <c r="Q9" i="5" s="1"/>
  <c r="H39" i="5"/>
  <c r="F60" i="5"/>
  <c r="T33" i="5" l="1"/>
  <c r="T32" i="5" s="1"/>
  <c r="S32" i="5"/>
  <c r="S7" i="5"/>
  <c r="R8" i="5"/>
  <c r="R9" i="5" s="1"/>
  <c r="I39" i="5"/>
  <c r="G60" i="5"/>
  <c r="T7" i="5" l="1"/>
  <c r="S8" i="5"/>
  <c r="S9" i="5" s="1"/>
  <c r="J39" i="5"/>
  <c r="H60" i="5"/>
  <c r="T8" i="5" l="1"/>
  <c r="T9" i="5" s="1"/>
  <c r="K39" i="5"/>
  <c r="I60" i="5"/>
  <c r="L39" i="5" l="1"/>
  <c r="J60" i="5"/>
  <c r="M39" i="5" l="1"/>
  <c r="K60" i="5"/>
  <c r="N39" i="5" l="1"/>
  <c r="O39" i="5"/>
  <c r="L60" i="5"/>
  <c r="P39" i="5" l="1"/>
  <c r="M60" i="5"/>
  <c r="Q39" i="5" l="1"/>
  <c r="N60" i="5"/>
  <c r="R39" i="5" l="1"/>
  <c r="O60" i="5"/>
  <c r="S39" i="5" l="1"/>
  <c r="P60" i="5"/>
  <c r="T39" i="5" l="1"/>
  <c r="Q60" i="5"/>
  <c r="R60" i="5" l="1"/>
  <c r="S60" i="5" l="1"/>
  <c r="T60" i="5" l="1"/>
  <c r="R62" i="5" l="1"/>
  <c r="R41" i="5"/>
  <c r="R44" i="5" s="1"/>
  <c r="F62" i="5"/>
  <c r="F41" i="5"/>
  <c r="F44" i="5" s="1"/>
  <c r="H62" i="5"/>
  <c r="H41" i="5"/>
  <c r="H44" i="5" s="1"/>
  <c r="C62" i="5"/>
  <c r="C41" i="5"/>
  <c r="P62" i="5"/>
  <c r="P41" i="5"/>
  <c r="P44" i="5" s="1"/>
  <c r="D62" i="5"/>
  <c r="D41" i="5"/>
  <c r="D44" i="5" s="1"/>
  <c r="L62" i="5"/>
  <c r="L41" i="5"/>
  <c r="L44" i="5" s="1"/>
  <c r="T62" i="5"/>
  <c r="T41" i="5"/>
  <c r="T44" i="5" s="1"/>
  <c r="J62" i="5"/>
  <c r="J41" i="5"/>
  <c r="J44" i="5" s="1"/>
  <c r="G62" i="5"/>
  <c r="G41" i="5"/>
  <c r="G44" i="5" s="1"/>
  <c r="M62" i="5"/>
  <c r="M41" i="5"/>
  <c r="M44" i="5" s="1"/>
  <c r="S62" i="5"/>
  <c r="S41" i="5"/>
  <c r="S44" i="5" s="1"/>
  <c r="Q62" i="5"/>
  <c r="Q41" i="5"/>
  <c r="Q44" i="5" s="1"/>
  <c r="K62" i="5"/>
  <c r="K41" i="5"/>
  <c r="K44" i="5" s="1"/>
  <c r="N62" i="5"/>
  <c r="N41" i="5"/>
  <c r="N44" i="5" s="1"/>
  <c r="E62" i="5"/>
  <c r="E41" i="5"/>
  <c r="E44" i="5" s="1"/>
  <c r="C46" i="5" l="1"/>
  <c r="C42" i="5"/>
  <c r="F42" i="5"/>
  <c r="F46" i="5"/>
  <c r="E46" i="5"/>
  <c r="E42" i="5"/>
  <c r="K42" i="5"/>
  <c r="K46" i="5"/>
  <c r="S46" i="5"/>
  <c r="S42" i="5"/>
  <c r="G46" i="5"/>
  <c r="G42" i="5"/>
  <c r="T46" i="5"/>
  <c r="T42" i="5"/>
  <c r="L42" i="5"/>
  <c r="L46" i="5"/>
  <c r="P42" i="5"/>
  <c r="P46" i="5"/>
  <c r="H42" i="5"/>
  <c r="H46" i="5"/>
  <c r="R42" i="5"/>
  <c r="R46" i="5"/>
  <c r="N42" i="5"/>
  <c r="N46" i="5"/>
  <c r="Q46" i="5"/>
  <c r="Q42" i="5"/>
  <c r="M46" i="5"/>
  <c r="M42" i="5"/>
  <c r="J46" i="5"/>
  <c r="J42" i="5"/>
  <c r="D42" i="5"/>
  <c r="D46" i="5"/>
  <c r="M79" i="5" l="1"/>
  <c r="M47" i="5"/>
  <c r="Q79" i="5"/>
  <c r="Q47" i="5"/>
  <c r="R79" i="5"/>
  <c r="R47" i="5"/>
  <c r="P79" i="5"/>
  <c r="P47" i="5"/>
  <c r="D79" i="5"/>
  <c r="D47" i="5"/>
  <c r="N47" i="5"/>
  <c r="N79" i="5"/>
  <c r="T79" i="5"/>
  <c r="T47" i="5"/>
  <c r="S79" i="5"/>
  <c r="S47" i="5"/>
  <c r="E79" i="5"/>
  <c r="E47" i="5"/>
  <c r="C79" i="5"/>
  <c r="C47" i="5"/>
  <c r="H79" i="5"/>
  <c r="H47" i="5"/>
  <c r="L79" i="5"/>
  <c r="L47" i="5"/>
  <c r="K47" i="5"/>
  <c r="K79" i="5"/>
  <c r="F79" i="5"/>
  <c r="F47" i="5"/>
  <c r="J79" i="5"/>
  <c r="J47" i="5"/>
  <c r="G79" i="5"/>
  <c r="G47" i="5"/>
  <c r="G51" i="5" l="1"/>
  <c r="T51" i="5" l="1"/>
  <c r="T52" i="5" s="1"/>
  <c r="C51" i="5"/>
  <c r="C52" i="5" s="1"/>
  <c r="M51" i="5"/>
  <c r="M77" i="5" s="1"/>
  <c r="H51" i="5"/>
  <c r="H52" i="5" s="1"/>
  <c r="D51" i="5"/>
  <c r="D52" i="5" s="1"/>
  <c r="N51" i="5"/>
  <c r="N52" i="5" s="1"/>
  <c r="K51" i="5"/>
  <c r="K77" i="5" s="1"/>
  <c r="E51" i="5"/>
  <c r="E77" i="5" s="1"/>
  <c r="P51" i="5"/>
  <c r="P52" i="5" s="1"/>
  <c r="R51" i="5"/>
  <c r="R77" i="5" s="1"/>
  <c r="S51" i="5"/>
  <c r="S52" i="5" s="1"/>
  <c r="Q51" i="5"/>
  <c r="Q52" i="5" s="1"/>
  <c r="F51" i="5"/>
  <c r="F52" i="5" s="1"/>
  <c r="L51" i="5"/>
  <c r="L52" i="5" s="1"/>
  <c r="B41" i="5"/>
  <c r="J51" i="5"/>
  <c r="J77" i="5" s="1"/>
  <c r="O62" i="5"/>
  <c r="O41" i="5"/>
  <c r="O44" i="5" s="1"/>
  <c r="I62" i="5"/>
  <c r="I41" i="5"/>
  <c r="I44" i="5" s="1"/>
  <c r="G52" i="5"/>
  <c r="G77" i="5"/>
  <c r="B62" i="5" l="1"/>
  <c r="H77" i="5"/>
  <c r="C77" i="5"/>
  <c r="D77" i="5"/>
  <c r="M52" i="5"/>
  <c r="N77" i="5"/>
  <c r="T77" i="5"/>
  <c r="F77" i="5"/>
  <c r="B64" i="5"/>
  <c r="C58" i="5" s="1"/>
  <c r="C64" i="5" s="1"/>
  <c r="D58" i="5" s="1"/>
  <c r="D64" i="5" s="1"/>
  <c r="E58" i="5" s="1"/>
  <c r="E64" i="5" s="1"/>
  <c r="F58" i="5" s="1"/>
  <c r="F64" i="5" s="1"/>
  <c r="G58" i="5" s="1"/>
  <c r="G64" i="5" s="1"/>
  <c r="H58" i="5" s="1"/>
  <c r="H64" i="5" s="1"/>
  <c r="I58" i="5" s="1"/>
  <c r="I64" i="5" s="1"/>
  <c r="J58" i="5" s="1"/>
  <c r="J64" i="5" s="1"/>
  <c r="K58" i="5" s="1"/>
  <c r="K64" i="5" s="1"/>
  <c r="L58" i="5" s="1"/>
  <c r="L64" i="5" s="1"/>
  <c r="M58" i="5" s="1"/>
  <c r="M64" i="5" s="1"/>
  <c r="N58" i="5" s="1"/>
  <c r="N64" i="5" s="1"/>
  <c r="O58" i="5" s="1"/>
  <c r="O64" i="5" s="1"/>
  <c r="P58" i="5" s="1"/>
  <c r="P64" i="5" s="1"/>
  <c r="Q58" i="5" s="1"/>
  <c r="Q64" i="5" s="1"/>
  <c r="R58" i="5" s="1"/>
  <c r="R64" i="5" s="1"/>
  <c r="S58" i="5" s="1"/>
  <c r="S64" i="5" s="1"/>
  <c r="T58" i="5" s="1"/>
  <c r="T64" i="5" s="1"/>
  <c r="K52" i="5"/>
  <c r="R52" i="5"/>
  <c r="S77" i="5"/>
  <c r="L77" i="5"/>
  <c r="P77" i="5"/>
  <c r="J52" i="5"/>
  <c r="E52" i="5"/>
  <c r="Q77" i="5"/>
  <c r="I42" i="5"/>
  <c r="I46" i="5"/>
  <c r="O46" i="5"/>
  <c r="O42" i="5"/>
  <c r="B44" i="5" l="1"/>
  <c r="B46" i="5" s="1"/>
  <c r="B71" i="5" s="1"/>
  <c r="I79" i="5"/>
  <c r="I47" i="5"/>
  <c r="I51" i="5"/>
  <c r="O79" i="5"/>
  <c r="O47" i="5"/>
  <c r="O51" i="5"/>
  <c r="B75" i="5" l="1"/>
  <c r="C75" i="5" s="1"/>
  <c r="D75" i="5" s="1"/>
  <c r="E75" i="5" s="1"/>
  <c r="F75" i="5" s="1"/>
  <c r="G75" i="5" s="1"/>
  <c r="H75" i="5" s="1"/>
  <c r="I75" i="5" s="1"/>
  <c r="J75" i="5" s="1"/>
  <c r="K75" i="5" s="1"/>
  <c r="L75" i="5" s="1"/>
  <c r="M75" i="5" s="1"/>
  <c r="N75" i="5" s="1"/>
  <c r="O75" i="5" s="1"/>
  <c r="P75" i="5" s="1"/>
  <c r="Q75" i="5" s="1"/>
  <c r="R75" i="5" s="1"/>
  <c r="B79" i="5"/>
  <c r="B69" i="5"/>
  <c r="B51" i="5"/>
  <c r="B77" i="5" s="1"/>
  <c r="O52" i="5"/>
  <c r="O77" i="5"/>
  <c r="I77" i="5"/>
  <c r="I52" i="5"/>
  <c r="S75" i="5" l="1"/>
  <c r="T75" i="5" s="1"/>
</calcChain>
</file>

<file path=xl/sharedStrings.xml><?xml version="1.0" encoding="utf-8"?>
<sst xmlns="http://schemas.openxmlformats.org/spreadsheetml/2006/main" count="61" uniqueCount="59">
  <si>
    <t>∑</t>
  </si>
  <si>
    <t xml:space="preserve">          1.2 Маркетинг</t>
  </si>
  <si>
    <t xml:space="preserve">          1.4 Менеджмент</t>
  </si>
  <si>
    <t>EBITDA</t>
  </si>
  <si>
    <t>Cash Flow (CF)</t>
  </si>
  <si>
    <t>1. IRR</t>
  </si>
  <si>
    <t>2. NPV</t>
  </si>
  <si>
    <t>3. CAPEX</t>
  </si>
  <si>
    <t>5. EBITDA</t>
  </si>
  <si>
    <t>6. Net Profit</t>
  </si>
  <si>
    <t>мес</t>
  </si>
  <si>
    <t>год</t>
  </si>
  <si>
    <t>Місяць діяльності</t>
  </si>
  <si>
    <t>Доходи</t>
  </si>
  <si>
    <t>Витрати</t>
  </si>
  <si>
    <t xml:space="preserve">     3. Фонд оплати праці</t>
  </si>
  <si>
    <t xml:space="preserve">          3.1 Директор</t>
  </si>
  <si>
    <t xml:space="preserve">          3.2 Головний бухгалтер</t>
  </si>
  <si>
    <t xml:space="preserve">     4. Приміщення</t>
  </si>
  <si>
    <t xml:space="preserve">          4.1 Оренда приміщення</t>
  </si>
  <si>
    <t xml:space="preserve">          5.1 Стратегія залучення нових клієнтів</t>
  </si>
  <si>
    <t xml:space="preserve">     6. Адміністративні витрати</t>
  </si>
  <si>
    <t xml:space="preserve">          4.2 Комунальні вирати</t>
  </si>
  <si>
    <t xml:space="preserve">     7. Інші операційні витрати</t>
  </si>
  <si>
    <t>Прибуток до оподаткування (EBIT)</t>
  </si>
  <si>
    <t>Рентабельність EBIT</t>
  </si>
  <si>
    <t>Податок на прибуток</t>
  </si>
  <si>
    <t>Чистий прибуток</t>
  </si>
  <si>
    <t>Рентабельність чистого прибутку</t>
  </si>
  <si>
    <t>Амортизація основних фондів</t>
  </si>
  <si>
    <t>Рентабельність EBITDA</t>
  </si>
  <si>
    <t>Гроші на початок періоду</t>
  </si>
  <si>
    <t>Усього надходжень за період</t>
  </si>
  <si>
    <t>Усього витрати за період</t>
  </si>
  <si>
    <t>Гроші на кінець періоду</t>
  </si>
  <si>
    <t>Фінансовий аналіз</t>
  </si>
  <si>
    <t>4. Окупність інвестицій</t>
  </si>
  <si>
    <t xml:space="preserve">          5.2 Комерційна внутрішня стратегія</t>
  </si>
  <si>
    <t xml:space="preserve">          5.3 Зовнішній маркетинг</t>
  </si>
  <si>
    <t xml:space="preserve">     3. Інші доходи</t>
  </si>
  <si>
    <t xml:space="preserve">     1. Чисті зароблені страхові премії</t>
  </si>
  <si>
    <t xml:space="preserve">     2. Премії передані у пересрахування</t>
  </si>
  <si>
    <t xml:space="preserve">     2. Чисті понесені збитки за страховими виплатами</t>
  </si>
  <si>
    <t xml:space="preserve">     1. Капітальні інвестиції у впровадження проекту</t>
  </si>
  <si>
    <t>Profit &amp; Loss (P&amp;L) - тис.грн.</t>
  </si>
  <si>
    <t xml:space="preserve">          3.3 Відділ бухгалтерії та фінансів</t>
  </si>
  <si>
    <t xml:space="preserve">          3.4 Відділ страхування</t>
  </si>
  <si>
    <t xml:space="preserve">          3.5 Відділ перестрахування</t>
  </si>
  <si>
    <t xml:space="preserve">          3.6 Операційні менеджери</t>
  </si>
  <si>
    <t xml:space="preserve">          3.7 Відділ економічного аналізу та бюджетування</t>
  </si>
  <si>
    <t xml:space="preserve">          3.9 Відділ маркетингу та просування</t>
  </si>
  <si>
    <t xml:space="preserve">          5.4 Рекламні бюджети</t>
  </si>
  <si>
    <t xml:space="preserve">          1.3 Страхові продукти</t>
  </si>
  <si>
    <t xml:space="preserve">          1.5 Фінансове забезпечення (в т.ч. резерви)</t>
  </si>
  <si>
    <t xml:space="preserve">          3.10 Відділ по роботі з партнерами</t>
  </si>
  <si>
    <t xml:space="preserve">          3.11 Відділ оцінки фінансових ризиків </t>
  </si>
  <si>
    <t xml:space="preserve">          1.1 Підготовка та планування</t>
  </si>
  <si>
    <t>Вкладення в оборотний капітал та резерви</t>
  </si>
  <si>
    <t xml:space="preserve">     5. Маркетинг - витрати на збут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</si>
</sst>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sz val="9"/>
      <color theme="0" tint="-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0" xfId="0" applyFill="1"/>
    <xf numFmtId="0" fontId="5" fillId="4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0" applyFont="1" applyBorder="1"/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/>
    </xf>
    <xf numFmtId="3" fontId="7" fillId="0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3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3" fontId="0" fillId="5" borderId="1" xfId="0" applyNumberForma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  <xf numFmtId="3" fontId="5" fillId="4" borderId="0" xfId="0" applyNumberFormat="1" applyFont="1" applyFill="1" applyAlignment="1">
      <alignment horizontal="center"/>
    </xf>
    <xf numFmtId="0" fontId="2" fillId="0" borderId="1" xfId="0" applyFont="1" applyBorder="1"/>
    <xf numFmtId="10" fontId="0" fillId="0" borderId="1" xfId="0" applyNumberFormat="1" applyBorder="1" applyAlignment="1">
      <alignment horizontal="center"/>
    </xf>
    <xf numFmtId="0" fontId="5" fillId="4" borderId="0" xfId="0" applyFont="1" applyFill="1"/>
    <xf numFmtId="3" fontId="5" fillId="4" borderId="1" xfId="0" applyNumberFormat="1" applyFont="1" applyFill="1" applyBorder="1" applyAlignment="1">
      <alignment horizontal="center"/>
    </xf>
    <xf numFmtId="0" fontId="2" fillId="0" borderId="0" xfId="0" applyFont="1"/>
    <xf numFmtId="10" fontId="0" fillId="0" borderId="0" xfId="0" applyNumberFormat="1" applyAlignment="1">
      <alignment horizontal="center"/>
    </xf>
    <xf numFmtId="0" fontId="4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3" fillId="0" borderId="1" xfId="0" applyFont="1" applyBorder="1"/>
    <xf numFmtId="9" fontId="1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3" fillId="0" borderId="1" xfId="0" applyNumberFormat="1" applyFont="1" applyBorder="1" applyAlignment="1">
      <alignment horizontal="center"/>
    </xf>
    <xf numFmtId="3" fontId="0" fillId="0" borderId="0" xfId="0" applyNumberFormat="1" applyFill="1"/>
    <xf numFmtId="10" fontId="0" fillId="0" borderId="0" xfId="0" applyNumberFormat="1" applyFill="1"/>
    <xf numFmtId="3" fontId="5" fillId="0" borderId="0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0" fontId="10" fillId="0" borderId="1" xfId="0" applyNumberFormat="1" applyFont="1" applyBorder="1" applyAlignment="1">
      <alignment horizontal="center"/>
    </xf>
    <xf numFmtId="3" fontId="11" fillId="0" borderId="0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5" borderId="4" xfId="0" applyFill="1" applyBorder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7488-1BBD-4075-AC23-D83B5EE1FA30}">
  <sheetPr>
    <tabColor rgb="FF0070C0"/>
  </sheetPr>
  <dimension ref="A1:V79"/>
  <sheetViews>
    <sheetView tabSelected="1" topLeftCell="A28" zoomScale="80" zoomScaleNormal="80" workbookViewId="0">
      <selection activeCell="A67" sqref="A67:T79"/>
    </sheetView>
  </sheetViews>
  <sheetFormatPr defaultRowHeight="14.4" x14ac:dyDescent="0.3"/>
  <cols>
    <col min="1" max="1" width="50.44140625" bestFit="1" customWidth="1"/>
    <col min="2" max="2" width="11.33203125" bestFit="1" customWidth="1"/>
    <col min="3" max="3" width="9.77734375" bestFit="1" customWidth="1"/>
    <col min="4" max="4" width="9" bestFit="1" customWidth="1"/>
    <col min="5" max="5" width="9.77734375" bestFit="1" customWidth="1"/>
    <col min="6" max="17" width="10.44140625" bestFit="1" customWidth="1"/>
    <col min="18" max="21" width="10.88671875" bestFit="1" customWidth="1"/>
    <col min="22" max="22" width="14.109375" bestFit="1" customWidth="1"/>
  </cols>
  <sheetData>
    <row r="1" spans="1:20" x14ac:dyDescent="0.3">
      <c r="A1" s="8" t="s">
        <v>44</v>
      </c>
    </row>
    <row r="3" spans="1:20" s="7" customFormat="1" x14ac:dyDescent="0.3">
      <c r="A3" s="43" t="s">
        <v>12</v>
      </c>
      <c r="B3" s="42">
        <v>0</v>
      </c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42">
        <v>13</v>
      </c>
      <c r="P3" s="42">
        <v>14</v>
      </c>
      <c r="Q3" s="42">
        <v>15</v>
      </c>
      <c r="R3" s="42">
        <v>16</v>
      </c>
      <c r="S3" s="42">
        <v>17</v>
      </c>
      <c r="T3" s="42">
        <v>18</v>
      </c>
    </row>
    <row r="5" spans="1:20" x14ac:dyDescent="0.3">
      <c r="A5" s="47" t="s">
        <v>13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x14ac:dyDescent="0.3">
      <c r="A6" s="4" t="s">
        <v>40</v>
      </c>
      <c r="B6" s="3">
        <v>0</v>
      </c>
      <c r="C6" s="5">
        <v>95000</v>
      </c>
      <c r="D6" s="5">
        <f>C6*1.05</f>
        <v>99750</v>
      </c>
      <c r="E6" s="5">
        <f t="shared" ref="E6:T6" si="0">D6*1.05</f>
        <v>104737.5</v>
      </c>
      <c r="F6" s="5">
        <f t="shared" si="0"/>
        <v>109974.375</v>
      </c>
      <c r="G6" s="5">
        <f t="shared" si="0"/>
        <v>115473.09375</v>
      </c>
      <c r="H6" s="5">
        <f t="shared" si="0"/>
        <v>121246.74843750001</v>
      </c>
      <c r="I6" s="5">
        <f t="shared" si="0"/>
        <v>127309.08585937502</v>
      </c>
      <c r="J6" s="5">
        <f t="shared" si="0"/>
        <v>133674.54015234378</v>
      </c>
      <c r="K6" s="5">
        <f t="shared" si="0"/>
        <v>140358.26715996096</v>
      </c>
      <c r="L6" s="5">
        <f t="shared" si="0"/>
        <v>147376.180517959</v>
      </c>
      <c r="M6" s="5">
        <f t="shared" si="0"/>
        <v>154744.98954385697</v>
      </c>
      <c r="N6" s="5">
        <f t="shared" si="0"/>
        <v>162482.23902104981</v>
      </c>
      <c r="O6" s="5">
        <f t="shared" si="0"/>
        <v>170606.35097210231</v>
      </c>
      <c r="P6" s="5">
        <f t="shared" si="0"/>
        <v>179136.66852070743</v>
      </c>
      <c r="Q6" s="5">
        <f t="shared" si="0"/>
        <v>188093.50194674282</v>
      </c>
      <c r="R6" s="5">
        <f t="shared" si="0"/>
        <v>197498.17704407996</v>
      </c>
      <c r="S6" s="5">
        <f t="shared" si="0"/>
        <v>207373.08589628397</v>
      </c>
      <c r="T6" s="5">
        <f t="shared" si="0"/>
        <v>217741.74019109819</v>
      </c>
    </row>
    <row r="7" spans="1:20" x14ac:dyDescent="0.3">
      <c r="A7" s="4" t="s">
        <v>41</v>
      </c>
      <c r="B7" s="3">
        <v>0</v>
      </c>
      <c r="C7" s="5">
        <f>C6*(0.05+C3/1000)</f>
        <v>4845</v>
      </c>
      <c r="D7" s="5">
        <f>C7*1.2</f>
        <v>5814</v>
      </c>
      <c r="E7" s="5">
        <f>D7*1.2</f>
        <v>6976.8</v>
      </c>
      <c r="F7" s="5">
        <f t="shared" ref="F7:M7" si="1">E7*1.2</f>
        <v>8372.16</v>
      </c>
      <c r="G7" s="5">
        <f t="shared" si="1"/>
        <v>10046.591999999999</v>
      </c>
      <c r="H7" s="5">
        <f t="shared" si="1"/>
        <v>12055.910399999999</v>
      </c>
      <c r="I7" s="5">
        <f t="shared" si="1"/>
        <v>14467.092479999998</v>
      </c>
      <c r="J7" s="5">
        <f t="shared" si="1"/>
        <v>17360.510975999998</v>
      </c>
      <c r="K7" s="5">
        <f t="shared" si="1"/>
        <v>20832.613171199995</v>
      </c>
      <c r="L7" s="5">
        <f t="shared" si="1"/>
        <v>24999.135805439993</v>
      </c>
      <c r="M7" s="5">
        <f t="shared" si="1"/>
        <v>29998.96296652799</v>
      </c>
      <c r="N7" s="5">
        <f>M7*1.1</f>
        <v>32998.859263180791</v>
      </c>
      <c r="O7" s="5">
        <f t="shared" ref="O7:T7" si="2">N7*1.1</f>
        <v>36298.745189498877</v>
      </c>
      <c r="P7" s="5">
        <f t="shared" si="2"/>
        <v>39928.619708448765</v>
      </c>
      <c r="Q7" s="5">
        <f t="shared" si="2"/>
        <v>43921.481679293647</v>
      </c>
      <c r="R7" s="5">
        <f t="shared" si="2"/>
        <v>48313.629847223019</v>
      </c>
      <c r="S7" s="5">
        <f t="shared" si="2"/>
        <v>53144.992831945325</v>
      </c>
      <c r="T7" s="5">
        <f t="shared" si="2"/>
        <v>58459.492115139859</v>
      </c>
    </row>
    <row r="8" spans="1:20" x14ac:dyDescent="0.3">
      <c r="A8" s="4" t="s">
        <v>39</v>
      </c>
      <c r="B8" s="3">
        <v>0</v>
      </c>
      <c r="C8" s="5">
        <v>0</v>
      </c>
      <c r="D8" s="5">
        <v>0</v>
      </c>
      <c r="E8" s="5">
        <v>0</v>
      </c>
      <c r="F8" s="5">
        <f>F7*0.1</f>
        <v>837.21600000000001</v>
      </c>
      <c r="G8" s="5">
        <f t="shared" ref="G8:T8" si="3">G7*0.1</f>
        <v>1004.6591999999999</v>
      </c>
      <c r="H8" s="5">
        <f t="shared" si="3"/>
        <v>1205.59104</v>
      </c>
      <c r="I8" s="5">
        <f t="shared" si="3"/>
        <v>1446.7092479999999</v>
      </c>
      <c r="J8" s="5">
        <f t="shared" si="3"/>
        <v>1736.0510975999998</v>
      </c>
      <c r="K8" s="5">
        <f t="shared" si="3"/>
        <v>2083.2613171199996</v>
      </c>
      <c r="L8" s="5">
        <f t="shared" si="3"/>
        <v>2499.9135805439996</v>
      </c>
      <c r="M8" s="5">
        <f t="shared" si="3"/>
        <v>2999.8962966527993</v>
      </c>
      <c r="N8" s="5">
        <f t="shared" si="3"/>
        <v>3299.8859263180793</v>
      </c>
      <c r="O8" s="5">
        <f t="shared" si="3"/>
        <v>3629.8745189498877</v>
      </c>
      <c r="P8" s="5">
        <f t="shared" si="3"/>
        <v>3992.8619708448769</v>
      </c>
      <c r="Q8" s="5">
        <f t="shared" si="3"/>
        <v>4392.1481679293647</v>
      </c>
      <c r="R8" s="5">
        <f t="shared" si="3"/>
        <v>4831.3629847223019</v>
      </c>
      <c r="S8" s="5">
        <f t="shared" si="3"/>
        <v>5314.4992831945328</v>
      </c>
      <c r="T8" s="5">
        <f t="shared" si="3"/>
        <v>5845.9492115139865</v>
      </c>
    </row>
    <row r="9" spans="1:20" x14ac:dyDescent="0.3">
      <c r="A9" s="10" t="s">
        <v>0</v>
      </c>
      <c r="B9" s="44">
        <f>SUM(B6:B8)</f>
        <v>0</v>
      </c>
      <c r="C9" s="6">
        <f t="shared" ref="C9:T9" si="4">SUM(C6:C8)</f>
        <v>99845</v>
      </c>
      <c r="D9" s="6">
        <f t="shared" si="4"/>
        <v>105564</v>
      </c>
      <c r="E9" s="6">
        <f t="shared" si="4"/>
        <v>111714.3</v>
      </c>
      <c r="F9" s="6">
        <f t="shared" si="4"/>
        <v>119183.751</v>
      </c>
      <c r="G9" s="6">
        <f t="shared" si="4"/>
        <v>126524.34495</v>
      </c>
      <c r="H9" s="6">
        <f t="shared" si="4"/>
        <v>134508.2498775</v>
      </c>
      <c r="I9" s="6">
        <f t="shared" si="4"/>
        <v>143222.88758737501</v>
      </c>
      <c r="J9" s="6">
        <f t="shared" si="4"/>
        <v>152771.10222594376</v>
      </c>
      <c r="K9" s="6">
        <f t="shared" si="4"/>
        <v>163274.14164828096</v>
      </c>
      <c r="L9" s="6">
        <f t="shared" si="4"/>
        <v>174875.22990394299</v>
      </c>
      <c r="M9" s="6">
        <f t="shared" si="4"/>
        <v>187743.84880703775</v>
      </c>
      <c r="N9" s="6">
        <f t="shared" si="4"/>
        <v>198780.98421054869</v>
      </c>
      <c r="O9" s="6">
        <f t="shared" si="4"/>
        <v>210534.97068055108</v>
      </c>
      <c r="P9" s="6">
        <f t="shared" si="4"/>
        <v>223058.15020000108</v>
      </c>
      <c r="Q9" s="6">
        <f t="shared" si="4"/>
        <v>236407.13179396582</v>
      </c>
      <c r="R9" s="6">
        <f t="shared" si="4"/>
        <v>250643.16987602529</v>
      </c>
      <c r="S9" s="6">
        <f t="shared" si="4"/>
        <v>265832.57801142382</v>
      </c>
      <c r="T9" s="6">
        <f t="shared" si="4"/>
        <v>282047.181517752</v>
      </c>
    </row>
    <row r="10" spans="1:20" x14ac:dyDescent="0.3">
      <c r="A10" s="48" t="s">
        <v>14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</row>
    <row r="11" spans="1:20" x14ac:dyDescent="0.3">
      <c r="A11" s="15" t="s">
        <v>43</v>
      </c>
      <c r="B11" s="16">
        <f>SUM(B12:B16)</f>
        <v>100000</v>
      </c>
      <c r="C11" s="16">
        <f t="shared" ref="C11:T11" si="5">SUM(C12:C16)</f>
        <v>0</v>
      </c>
      <c r="D11" s="16">
        <f t="shared" si="5"/>
        <v>0</v>
      </c>
      <c r="E11" s="16">
        <f t="shared" si="5"/>
        <v>0</v>
      </c>
      <c r="F11" s="16">
        <f t="shared" si="5"/>
        <v>0</v>
      </c>
      <c r="G11" s="16">
        <f t="shared" si="5"/>
        <v>0</v>
      </c>
      <c r="H11" s="16">
        <f t="shared" si="5"/>
        <v>0</v>
      </c>
      <c r="I11" s="16">
        <f t="shared" si="5"/>
        <v>0</v>
      </c>
      <c r="J11" s="16">
        <f t="shared" si="5"/>
        <v>0</v>
      </c>
      <c r="K11" s="16">
        <f t="shared" si="5"/>
        <v>0</v>
      </c>
      <c r="L11" s="16">
        <f t="shared" si="5"/>
        <v>0</v>
      </c>
      <c r="M11" s="16">
        <f t="shared" si="5"/>
        <v>0</v>
      </c>
      <c r="N11" s="16">
        <f t="shared" si="5"/>
        <v>0</v>
      </c>
      <c r="O11" s="16">
        <f t="shared" si="5"/>
        <v>0</v>
      </c>
      <c r="P11" s="16">
        <f t="shared" si="5"/>
        <v>0</v>
      </c>
      <c r="Q11" s="16">
        <f t="shared" si="5"/>
        <v>0</v>
      </c>
      <c r="R11" s="16">
        <f t="shared" si="5"/>
        <v>0</v>
      </c>
      <c r="S11" s="16">
        <f t="shared" si="5"/>
        <v>0</v>
      </c>
      <c r="T11" s="16">
        <f t="shared" si="5"/>
        <v>0</v>
      </c>
    </row>
    <row r="12" spans="1:20" x14ac:dyDescent="0.3">
      <c r="A12" s="11" t="s">
        <v>56</v>
      </c>
      <c r="B12" s="12">
        <v>200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</row>
    <row r="13" spans="1:20" x14ac:dyDescent="0.3">
      <c r="A13" s="11" t="s">
        <v>1</v>
      </c>
      <c r="B13" s="12">
        <v>3800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</row>
    <row r="14" spans="1:20" x14ac:dyDescent="0.3">
      <c r="A14" s="11" t="s">
        <v>52</v>
      </c>
      <c r="B14" s="12">
        <v>15000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</row>
    <row r="15" spans="1:20" x14ac:dyDescent="0.3">
      <c r="A15" s="11" t="s">
        <v>2</v>
      </c>
      <c r="B15" s="12">
        <v>1000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</row>
    <row r="16" spans="1:20" x14ac:dyDescent="0.3">
      <c r="A16" s="11" t="s">
        <v>53</v>
      </c>
      <c r="B16" s="12">
        <v>80000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</row>
    <row r="17" spans="1:20" x14ac:dyDescent="0.3">
      <c r="A17" s="15" t="s">
        <v>42</v>
      </c>
      <c r="B17" s="17">
        <v>0</v>
      </c>
      <c r="C17" s="16">
        <f>C6*0.96</f>
        <v>91200</v>
      </c>
      <c r="D17" s="16">
        <f t="shared" ref="D17:T17" si="6">D6*0.96</f>
        <v>95760</v>
      </c>
      <c r="E17" s="16">
        <f t="shared" si="6"/>
        <v>100548</v>
      </c>
      <c r="F17" s="16">
        <f t="shared" si="6"/>
        <v>105575.4</v>
      </c>
      <c r="G17" s="16">
        <f t="shared" si="6"/>
        <v>110854.17</v>
      </c>
      <c r="H17" s="16">
        <f t="shared" si="6"/>
        <v>116396.87850000001</v>
      </c>
      <c r="I17" s="16">
        <f t="shared" si="6"/>
        <v>122216.72242500001</v>
      </c>
      <c r="J17" s="16">
        <f t="shared" si="6"/>
        <v>128327.55854625002</v>
      </c>
      <c r="K17" s="16">
        <f t="shared" si="6"/>
        <v>134743.93647356253</v>
      </c>
      <c r="L17" s="16">
        <f t="shared" si="6"/>
        <v>141481.13329724062</v>
      </c>
      <c r="M17" s="16">
        <f t="shared" si="6"/>
        <v>148555.18996210268</v>
      </c>
      <c r="N17" s="16">
        <f t="shared" si="6"/>
        <v>155982.9494602078</v>
      </c>
      <c r="O17" s="16">
        <f t="shared" si="6"/>
        <v>163782.09693321821</v>
      </c>
      <c r="P17" s="16">
        <f t="shared" si="6"/>
        <v>171971.20177987913</v>
      </c>
      <c r="Q17" s="16">
        <f t="shared" si="6"/>
        <v>180569.76186887309</v>
      </c>
      <c r="R17" s="16">
        <f t="shared" si="6"/>
        <v>189598.24996231677</v>
      </c>
      <c r="S17" s="16">
        <f t="shared" si="6"/>
        <v>199078.16246043259</v>
      </c>
      <c r="T17" s="16">
        <f t="shared" si="6"/>
        <v>209032.07058345425</v>
      </c>
    </row>
    <row r="18" spans="1:20" x14ac:dyDescent="0.3">
      <c r="A18" s="15" t="s">
        <v>15</v>
      </c>
      <c r="B18" s="18">
        <f>SUM(B19:B28)</f>
        <v>0</v>
      </c>
      <c r="C18" s="18">
        <f>SUM(C19:C28)</f>
        <v>44.5</v>
      </c>
      <c r="D18" s="18">
        <f>SUM(D19:D28)</f>
        <v>44.5</v>
      </c>
      <c r="E18" s="18">
        <f>SUM(E19:E28)</f>
        <v>50.5</v>
      </c>
      <c r="F18" s="18">
        <f>SUM(F19:F28)</f>
        <v>74</v>
      </c>
      <c r="G18" s="18">
        <f>SUM(G19:G28)</f>
        <v>74</v>
      </c>
      <c r="H18" s="18">
        <f>SUM(H19:H28)</f>
        <v>90</v>
      </c>
      <c r="I18" s="18">
        <f>SUM(I19:I28)</f>
        <v>90</v>
      </c>
      <c r="J18" s="18">
        <f>SUM(J19:J28)</f>
        <v>96</v>
      </c>
      <c r="K18" s="18">
        <f>SUM(K19:K28)</f>
        <v>96</v>
      </c>
      <c r="L18" s="18">
        <f>SUM(L19:L28)</f>
        <v>96</v>
      </c>
      <c r="M18" s="18">
        <f>SUM(M19:M28)</f>
        <v>104</v>
      </c>
      <c r="N18" s="18">
        <f>SUM(N19:N28)</f>
        <v>110</v>
      </c>
      <c r="O18" s="18">
        <f>SUM(O19:O28)</f>
        <v>122</v>
      </c>
      <c r="P18" s="18">
        <f>SUM(P19:P28)</f>
        <v>122</v>
      </c>
      <c r="Q18" s="18">
        <f>SUM(Q19:Q28)</f>
        <v>122</v>
      </c>
      <c r="R18" s="18">
        <f>SUM(R19:R28)</f>
        <v>130</v>
      </c>
      <c r="S18" s="18">
        <f>SUM(S19:S28)</f>
        <v>130</v>
      </c>
      <c r="T18" s="18">
        <f>SUM(T19:T28)</f>
        <v>130</v>
      </c>
    </row>
    <row r="19" spans="1:20" x14ac:dyDescent="0.3">
      <c r="A19" s="11" t="s">
        <v>16</v>
      </c>
      <c r="B19" s="12">
        <v>0</v>
      </c>
      <c r="C19" s="12">
        <v>7.5</v>
      </c>
      <c r="D19" s="12">
        <v>7.5</v>
      </c>
      <c r="E19" s="12">
        <v>7.5</v>
      </c>
      <c r="F19" s="12">
        <v>7.5</v>
      </c>
      <c r="G19" s="12">
        <v>7.5</v>
      </c>
      <c r="H19" s="12">
        <v>7.5</v>
      </c>
      <c r="I19" s="12">
        <v>7.5</v>
      </c>
      <c r="J19" s="12">
        <v>7.5</v>
      </c>
      <c r="K19" s="12">
        <v>7.5</v>
      </c>
      <c r="L19" s="12">
        <v>7.5</v>
      </c>
      <c r="M19" s="12">
        <v>12</v>
      </c>
      <c r="N19" s="12">
        <v>12</v>
      </c>
      <c r="O19" s="12">
        <v>12</v>
      </c>
      <c r="P19" s="12">
        <v>12</v>
      </c>
      <c r="Q19" s="12">
        <v>12</v>
      </c>
      <c r="R19" s="12">
        <v>12</v>
      </c>
      <c r="S19" s="12">
        <v>12</v>
      </c>
      <c r="T19" s="12">
        <v>12</v>
      </c>
    </row>
    <row r="20" spans="1:20" x14ac:dyDescent="0.3">
      <c r="A20" s="11" t="s">
        <v>17</v>
      </c>
      <c r="B20" s="12">
        <v>0</v>
      </c>
      <c r="C20" s="12">
        <v>6.5</v>
      </c>
      <c r="D20" s="12">
        <v>6.5</v>
      </c>
      <c r="E20" s="12">
        <v>6.5</v>
      </c>
      <c r="F20" s="12">
        <v>6.5</v>
      </c>
      <c r="G20" s="12">
        <v>6.5</v>
      </c>
      <c r="H20" s="12">
        <v>6.5</v>
      </c>
      <c r="I20" s="12">
        <v>6.5</v>
      </c>
      <c r="J20" s="12">
        <v>6.5</v>
      </c>
      <c r="K20" s="12">
        <v>6.5</v>
      </c>
      <c r="L20" s="12">
        <v>6.5</v>
      </c>
      <c r="M20" s="12">
        <v>10</v>
      </c>
      <c r="N20" s="12">
        <v>10</v>
      </c>
      <c r="O20" s="12">
        <v>10</v>
      </c>
      <c r="P20" s="12">
        <v>10</v>
      </c>
      <c r="Q20" s="12">
        <v>10</v>
      </c>
      <c r="R20" s="12">
        <v>10</v>
      </c>
      <c r="S20" s="12">
        <v>10</v>
      </c>
      <c r="T20" s="12">
        <v>10</v>
      </c>
    </row>
    <row r="21" spans="1:20" x14ac:dyDescent="0.3">
      <c r="A21" s="11" t="s">
        <v>45</v>
      </c>
      <c r="B21" s="12">
        <v>0</v>
      </c>
      <c r="C21" s="12">
        <v>6.1</v>
      </c>
      <c r="D21" s="12">
        <v>6.1</v>
      </c>
      <c r="E21" s="12">
        <v>6.1</v>
      </c>
      <c r="F21" s="12">
        <v>12</v>
      </c>
      <c r="G21" s="12">
        <v>12</v>
      </c>
      <c r="H21" s="12">
        <v>12</v>
      </c>
      <c r="I21" s="12">
        <v>12</v>
      </c>
      <c r="J21" s="12">
        <v>12</v>
      </c>
      <c r="K21" s="12">
        <v>12</v>
      </c>
      <c r="L21" s="12">
        <v>12</v>
      </c>
      <c r="M21" s="12">
        <v>12</v>
      </c>
      <c r="N21" s="12">
        <v>12</v>
      </c>
      <c r="O21" s="12">
        <v>12</v>
      </c>
      <c r="P21" s="12">
        <v>12</v>
      </c>
      <c r="Q21" s="12">
        <v>12</v>
      </c>
      <c r="R21" s="12">
        <v>12</v>
      </c>
      <c r="S21" s="12">
        <v>12</v>
      </c>
      <c r="T21" s="12">
        <v>12</v>
      </c>
    </row>
    <row r="22" spans="1:20" x14ac:dyDescent="0.3">
      <c r="A22" s="11" t="s">
        <v>46</v>
      </c>
      <c r="B22" s="12">
        <v>0</v>
      </c>
      <c r="C22" s="12">
        <v>6.1</v>
      </c>
      <c r="D22" s="12">
        <v>6.1</v>
      </c>
      <c r="E22" s="12">
        <v>6.1</v>
      </c>
      <c r="F22" s="12">
        <v>12</v>
      </c>
      <c r="G22" s="12">
        <v>12</v>
      </c>
      <c r="H22" s="12">
        <v>12</v>
      </c>
      <c r="I22" s="12">
        <v>12</v>
      </c>
      <c r="J22" s="12">
        <v>12</v>
      </c>
      <c r="K22" s="12">
        <v>12</v>
      </c>
      <c r="L22" s="12">
        <v>12</v>
      </c>
      <c r="M22" s="12">
        <v>12</v>
      </c>
      <c r="N22" s="12">
        <v>12</v>
      </c>
      <c r="O22" s="12">
        <v>12</v>
      </c>
      <c r="P22" s="12">
        <v>12</v>
      </c>
      <c r="Q22" s="12">
        <v>12</v>
      </c>
      <c r="R22" s="12">
        <v>12</v>
      </c>
      <c r="S22" s="12">
        <v>12</v>
      </c>
      <c r="T22" s="12">
        <v>12</v>
      </c>
    </row>
    <row r="23" spans="1:20" x14ac:dyDescent="0.3">
      <c r="A23" s="11" t="s">
        <v>47</v>
      </c>
      <c r="B23" s="12">
        <v>0</v>
      </c>
      <c r="C23" s="12">
        <v>6.1</v>
      </c>
      <c r="D23" s="12">
        <v>6.1</v>
      </c>
      <c r="E23" s="12">
        <v>6.1</v>
      </c>
      <c r="F23" s="12">
        <v>12</v>
      </c>
      <c r="G23" s="12">
        <v>12</v>
      </c>
      <c r="H23" s="12">
        <v>12</v>
      </c>
      <c r="I23" s="12">
        <v>12</v>
      </c>
      <c r="J23" s="12">
        <v>12</v>
      </c>
      <c r="K23" s="12">
        <v>12</v>
      </c>
      <c r="L23" s="12">
        <v>12</v>
      </c>
      <c r="M23" s="12">
        <v>12</v>
      </c>
      <c r="N23" s="12">
        <v>12</v>
      </c>
      <c r="O23" s="12">
        <v>12</v>
      </c>
      <c r="P23" s="12">
        <v>12</v>
      </c>
      <c r="Q23" s="12">
        <v>12</v>
      </c>
      <c r="R23" s="12">
        <v>12</v>
      </c>
      <c r="S23" s="12">
        <v>12</v>
      </c>
      <c r="T23" s="12">
        <v>12</v>
      </c>
    </row>
    <row r="24" spans="1:20" x14ac:dyDescent="0.3">
      <c r="A24" s="11" t="s">
        <v>48</v>
      </c>
      <c r="B24" s="12">
        <v>0</v>
      </c>
      <c r="C24" s="12">
        <v>12.2</v>
      </c>
      <c r="D24" s="12">
        <v>12.2</v>
      </c>
      <c r="E24" s="12">
        <v>12.2</v>
      </c>
      <c r="F24" s="12">
        <v>18</v>
      </c>
      <c r="G24" s="12">
        <v>18</v>
      </c>
      <c r="H24" s="12">
        <v>18</v>
      </c>
      <c r="I24" s="12">
        <v>18</v>
      </c>
      <c r="J24" s="12">
        <v>18</v>
      </c>
      <c r="K24" s="12">
        <v>18</v>
      </c>
      <c r="L24" s="12">
        <v>18</v>
      </c>
      <c r="M24" s="12">
        <v>18</v>
      </c>
      <c r="N24" s="12">
        <v>18</v>
      </c>
      <c r="O24" s="12">
        <v>18</v>
      </c>
      <c r="P24" s="12">
        <v>18</v>
      </c>
      <c r="Q24" s="12">
        <v>18</v>
      </c>
      <c r="R24" s="12">
        <v>18</v>
      </c>
      <c r="S24" s="12">
        <v>18</v>
      </c>
      <c r="T24" s="12">
        <v>18</v>
      </c>
    </row>
    <row r="25" spans="1:20" x14ac:dyDescent="0.3">
      <c r="A25" s="11" t="s">
        <v>49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8</v>
      </c>
      <c r="I25" s="12">
        <v>8</v>
      </c>
      <c r="J25" s="12">
        <v>8</v>
      </c>
      <c r="K25" s="12">
        <v>8</v>
      </c>
      <c r="L25" s="12">
        <v>8</v>
      </c>
      <c r="M25" s="12">
        <v>8</v>
      </c>
      <c r="N25" s="12">
        <v>8</v>
      </c>
      <c r="O25" s="12">
        <v>8</v>
      </c>
      <c r="P25" s="12">
        <v>8</v>
      </c>
      <c r="Q25" s="12">
        <v>8</v>
      </c>
      <c r="R25" s="12">
        <v>16</v>
      </c>
      <c r="S25" s="12">
        <v>16</v>
      </c>
      <c r="T25" s="12">
        <v>16</v>
      </c>
    </row>
    <row r="26" spans="1:20" x14ac:dyDescent="0.3">
      <c r="A26" s="11" t="s">
        <v>50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6</v>
      </c>
      <c r="K26" s="12">
        <v>6</v>
      </c>
      <c r="L26" s="12">
        <v>6</v>
      </c>
      <c r="M26" s="12">
        <v>6</v>
      </c>
      <c r="N26" s="12">
        <v>6</v>
      </c>
      <c r="O26" s="12">
        <v>18</v>
      </c>
      <c r="P26" s="12">
        <v>18</v>
      </c>
      <c r="Q26" s="12">
        <v>18</v>
      </c>
      <c r="R26" s="12">
        <v>18</v>
      </c>
      <c r="S26" s="12">
        <v>18</v>
      </c>
      <c r="T26" s="12">
        <v>18</v>
      </c>
    </row>
    <row r="27" spans="1:20" x14ac:dyDescent="0.3">
      <c r="A27" s="11" t="s">
        <v>54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8</v>
      </c>
      <c r="I27" s="12">
        <v>8</v>
      </c>
      <c r="J27" s="12">
        <v>8</v>
      </c>
      <c r="K27" s="12">
        <v>8</v>
      </c>
      <c r="L27" s="12">
        <v>8</v>
      </c>
      <c r="M27" s="12">
        <v>8</v>
      </c>
      <c r="N27" s="12">
        <v>8</v>
      </c>
      <c r="O27" s="12">
        <v>8</v>
      </c>
      <c r="P27" s="12">
        <v>8</v>
      </c>
      <c r="Q27" s="12">
        <v>8</v>
      </c>
      <c r="R27" s="12">
        <v>8</v>
      </c>
      <c r="S27" s="12">
        <v>8</v>
      </c>
      <c r="T27" s="12">
        <v>8</v>
      </c>
    </row>
    <row r="28" spans="1:20" x14ac:dyDescent="0.3">
      <c r="A28" s="11" t="s">
        <v>55</v>
      </c>
      <c r="B28" s="12">
        <v>0</v>
      </c>
      <c r="C28" s="12">
        <v>0</v>
      </c>
      <c r="D28" s="12">
        <v>0</v>
      </c>
      <c r="E28" s="12">
        <v>6</v>
      </c>
      <c r="F28" s="12">
        <v>6</v>
      </c>
      <c r="G28" s="12">
        <v>6</v>
      </c>
      <c r="H28" s="12">
        <v>6</v>
      </c>
      <c r="I28" s="12">
        <v>6</v>
      </c>
      <c r="J28" s="12">
        <v>6</v>
      </c>
      <c r="K28" s="12">
        <v>6</v>
      </c>
      <c r="L28" s="12">
        <v>6</v>
      </c>
      <c r="M28" s="12">
        <v>6</v>
      </c>
      <c r="N28" s="12">
        <v>12</v>
      </c>
      <c r="O28" s="12">
        <v>12</v>
      </c>
      <c r="P28" s="12">
        <v>12</v>
      </c>
      <c r="Q28" s="12">
        <v>12</v>
      </c>
      <c r="R28" s="12">
        <v>12</v>
      </c>
      <c r="S28" s="12">
        <v>12</v>
      </c>
      <c r="T28" s="12">
        <v>12</v>
      </c>
    </row>
    <row r="29" spans="1:20" x14ac:dyDescent="0.3">
      <c r="A29" s="15" t="s">
        <v>18</v>
      </c>
      <c r="B29" s="18">
        <f>SUM(B30:B31)</f>
        <v>0</v>
      </c>
      <c r="C29" s="18">
        <f>SUM(C30:C31)</f>
        <v>9</v>
      </c>
      <c r="D29" s="18">
        <f t="shared" ref="D29:T29" si="7">SUM(D30:D31)</f>
        <v>9</v>
      </c>
      <c r="E29" s="18">
        <f t="shared" si="7"/>
        <v>9</v>
      </c>
      <c r="F29" s="18">
        <f t="shared" si="7"/>
        <v>9</v>
      </c>
      <c r="G29" s="18">
        <f t="shared" si="7"/>
        <v>9</v>
      </c>
      <c r="H29" s="18">
        <f t="shared" si="7"/>
        <v>10</v>
      </c>
      <c r="I29" s="18">
        <f t="shared" si="7"/>
        <v>10</v>
      </c>
      <c r="J29" s="18">
        <f t="shared" si="7"/>
        <v>10</v>
      </c>
      <c r="K29" s="18">
        <f t="shared" si="7"/>
        <v>10</v>
      </c>
      <c r="L29" s="18">
        <f t="shared" si="7"/>
        <v>10</v>
      </c>
      <c r="M29" s="18">
        <f t="shared" si="7"/>
        <v>10</v>
      </c>
      <c r="N29" s="18">
        <f t="shared" si="7"/>
        <v>17</v>
      </c>
      <c r="O29" s="18">
        <f t="shared" si="7"/>
        <v>17</v>
      </c>
      <c r="P29" s="18">
        <f t="shared" si="7"/>
        <v>17</v>
      </c>
      <c r="Q29" s="18">
        <f t="shared" si="7"/>
        <v>17</v>
      </c>
      <c r="R29" s="18">
        <f t="shared" si="7"/>
        <v>17</v>
      </c>
      <c r="S29" s="18">
        <f t="shared" si="7"/>
        <v>17</v>
      </c>
      <c r="T29" s="18">
        <f t="shared" si="7"/>
        <v>17</v>
      </c>
    </row>
    <row r="30" spans="1:20" x14ac:dyDescent="0.3">
      <c r="A30" s="11" t="s">
        <v>19</v>
      </c>
      <c r="B30" s="14">
        <v>0</v>
      </c>
      <c r="C30" s="12">
        <v>8</v>
      </c>
      <c r="D30" s="12">
        <v>8</v>
      </c>
      <c r="E30" s="12">
        <v>8</v>
      </c>
      <c r="F30" s="12">
        <v>8</v>
      </c>
      <c r="G30" s="12">
        <v>8</v>
      </c>
      <c r="H30" s="12">
        <v>8</v>
      </c>
      <c r="I30" s="12">
        <v>8</v>
      </c>
      <c r="J30" s="12">
        <v>8</v>
      </c>
      <c r="K30" s="12">
        <v>8</v>
      </c>
      <c r="L30" s="12">
        <v>8</v>
      </c>
      <c r="M30" s="12">
        <v>8</v>
      </c>
      <c r="N30" s="12">
        <v>15</v>
      </c>
      <c r="O30" s="12">
        <v>15</v>
      </c>
      <c r="P30" s="12">
        <v>15</v>
      </c>
      <c r="Q30" s="12">
        <v>15</v>
      </c>
      <c r="R30" s="12">
        <v>15</v>
      </c>
      <c r="S30" s="12">
        <v>15</v>
      </c>
      <c r="T30" s="12">
        <v>15</v>
      </c>
    </row>
    <row r="31" spans="1:20" x14ac:dyDescent="0.3">
      <c r="A31" s="11" t="s">
        <v>22</v>
      </c>
      <c r="B31" s="14">
        <v>0</v>
      </c>
      <c r="C31" s="12">
        <v>1</v>
      </c>
      <c r="D31" s="12">
        <v>1</v>
      </c>
      <c r="E31" s="12">
        <v>1</v>
      </c>
      <c r="F31" s="12">
        <v>1</v>
      </c>
      <c r="G31" s="12">
        <v>1</v>
      </c>
      <c r="H31" s="12">
        <v>2</v>
      </c>
      <c r="I31" s="12">
        <v>2</v>
      </c>
      <c r="J31" s="12">
        <v>2</v>
      </c>
      <c r="K31" s="12">
        <v>2</v>
      </c>
      <c r="L31" s="12">
        <v>2</v>
      </c>
      <c r="M31" s="12">
        <v>2</v>
      </c>
      <c r="N31" s="12">
        <v>2</v>
      </c>
      <c r="O31" s="12">
        <v>2</v>
      </c>
      <c r="P31" s="12">
        <v>2</v>
      </c>
      <c r="Q31" s="12">
        <v>2</v>
      </c>
      <c r="R31" s="12">
        <v>2</v>
      </c>
      <c r="S31" s="12">
        <v>2</v>
      </c>
      <c r="T31" s="12">
        <v>2</v>
      </c>
    </row>
    <row r="32" spans="1:20" x14ac:dyDescent="0.3">
      <c r="A32" s="15" t="s">
        <v>58</v>
      </c>
      <c r="B32" s="16">
        <f>SUM(B33:B36)</f>
        <v>0</v>
      </c>
      <c r="C32" s="16">
        <f>SUM(C33:C36)</f>
        <v>2005</v>
      </c>
      <c r="D32" s="16">
        <f>SUM(D33:D36)</f>
        <v>2113</v>
      </c>
      <c r="E32" s="16">
        <f t="shared" ref="D32:T32" si="8">SUM(E33:E36)</f>
        <v>2249.8000000000002</v>
      </c>
      <c r="F32" s="16">
        <f t="shared" si="8"/>
        <v>2399.2000000000003</v>
      </c>
      <c r="G32" s="16">
        <f t="shared" si="8"/>
        <v>2562.4168000000004</v>
      </c>
      <c r="H32" s="16">
        <f t="shared" si="8"/>
        <v>2740.7871520000003</v>
      </c>
      <c r="I32" s="16">
        <f t="shared" si="8"/>
        <v>2935.7796860800008</v>
      </c>
      <c r="J32" s="16">
        <f t="shared" si="8"/>
        <v>3269.0080263232007</v>
      </c>
      <c r="K32" s="16">
        <f t="shared" si="8"/>
        <v>3502.2452154561292</v>
      </c>
      <c r="L32" s="16">
        <f t="shared" si="8"/>
        <v>3757.439578962375</v>
      </c>
      <c r="M32" s="16">
        <f t="shared" si="8"/>
        <v>4036.73217249767</v>
      </c>
      <c r="N32" s="16">
        <f t="shared" si="8"/>
        <v>4342.4759708120573</v>
      </c>
      <c r="O32" s="16">
        <f t="shared" si="8"/>
        <v>5012.2569722004682</v>
      </c>
      <c r="P32" s="16">
        <f t="shared" si="8"/>
        <v>5378.9174099000084</v>
      </c>
      <c r="Q32" s="16">
        <f t="shared" si="8"/>
        <v>5780.5812809886829</v>
      </c>
      <c r="R32" s="16">
        <f t="shared" si="8"/>
        <v>6335.6824243901701</v>
      </c>
      <c r="S32" s="16">
        <f t="shared" si="8"/>
        <v>6817.9954027439126</v>
      </c>
      <c r="T32" s="16">
        <f t="shared" si="8"/>
        <v>7346.6694683696169</v>
      </c>
    </row>
    <row r="33" spans="1:22" x14ac:dyDescent="0.3">
      <c r="A33" s="11" t="s">
        <v>20</v>
      </c>
      <c r="B33" s="14">
        <v>0</v>
      </c>
      <c r="C33" s="13">
        <v>250</v>
      </c>
      <c r="D33" s="13">
        <f>C33</f>
        <v>250</v>
      </c>
      <c r="E33" s="13">
        <f t="shared" ref="E33:T34" si="9">D33</f>
        <v>250</v>
      </c>
      <c r="F33" s="13">
        <f t="shared" si="9"/>
        <v>250</v>
      </c>
      <c r="G33" s="13">
        <f t="shared" si="9"/>
        <v>250</v>
      </c>
      <c r="H33" s="13">
        <f t="shared" si="9"/>
        <v>250</v>
      </c>
      <c r="I33" s="13">
        <f t="shared" si="9"/>
        <v>250</v>
      </c>
      <c r="J33" s="13">
        <f t="shared" si="9"/>
        <v>250</v>
      </c>
      <c r="K33" s="13">
        <f t="shared" si="9"/>
        <v>250</v>
      </c>
      <c r="L33" s="13">
        <f t="shared" si="9"/>
        <v>250</v>
      </c>
      <c r="M33" s="13">
        <f t="shared" si="9"/>
        <v>250</v>
      </c>
      <c r="N33" s="13">
        <f t="shared" si="9"/>
        <v>250</v>
      </c>
      <c r="O33" s="13">
        <v>585</v>
      </c>
      <c r="P33" s="13">
        <f t="shared" si="9"/>
        <v>585</v>
      </c>
      <c r="Q33" s="13">
        <f t="shared" si="9"/>
        <v>585</v>
      </c>
      <c r="R33" s="13">
        <f t="shared" si="9"/>
        <v>585</v>
      </c>
      <c r="S33" s="13">
        <f t="shared" si="9"/>
        <v>585</v>
      </c>
      <c r="T33" s="13">
        <f t="shared" si="9"/>
        <v>585</v>
      </c>
    </row>
    <row r="34" spans="1:22" x14ac:dyDescent="0.3">
      <c r="A34" s="11" t="s">
        <v>37</v>
      </c>
      <c r="B34" s="14">
        <v>0</v>
      </c>
      <c r="C34" s="13">
        <v>225</v>
      </c>
      <c r="D34" s="13">
        <f>C34</f>
        <v>225</v>
      </c>
      <c r="E34" s="13">
        <f t="shared" si="9"/>
        <v>225</v>
      </c>
      <c r="F34" s="13">
        <f t="shared" si="9"/>
        <v>225</v>
      </c>
      <c r="G34" s="13">
        <f t="shared" si="9"/>
        <v>225</v>
      </c>
      <c r="H34" s="13">
        <f t="shared" si="9"/>
        <v>225</v>
      </c>
      <c r="I34" s="13">
        <f t="shared" si="9"/>
        <v>225</v>
      </c>
      <c r="J34" s="13">
        <v>345</v>
      </c>
      <c r="K34" s="13">
        <f t="shared" si="9"/>
        <v>345</v>
      </c>
      <c r="L34" s="13">
        <f t="shared" si="9"/>
        <v>345</v>
      </c>
      <c r="M34" s="13">
        <f t="shared" si="9"/>
        <v>345</v>
      </c>
      <c r="N34" s="13">
        <f t="shared" si="9"/>
        <v>345</v>
      </c>
      <c r="O34" s="13">
        <f t="shared" si="9"/>
        <v>345</v>
      </c>
      <c r="P34" s="13">
        <f t="shared" si="9"/>
        <v>345</v>
      </c>
      <c r="Q34" s="13">
        <f t="shared" si="9"/>
        <v>345</v>
      </c>
      <c r="R34" s="13">
        <v>460</v>
      </c>
      <c r="S34" s="13">
        <f t="shared" si="9"/>
        <v>460</v>
      </c>
      <c r="T34" s="13">
        <f t="shared" si="9"/>
        <v>460</v>
      </c>
    </row>
    <row r="35" spans="1:22" x14ac:dyDescent="0.3">
      <c r="A35" s="11" t="s">
        <v>38</v>
      </c>
      <c r="B35" s="14">
        <v>0</v>
      </c>
      <c r="C35" s="13">
        <v>450</v>
      </c>
      <c r="D35" s="13">
        <f>C35</f>
        <v>450</v>
      </c>
      <c r="E35" s="13">
        <f>D35*1.04</f>
        <v>468</v>
      </c>
      <c r="F35" s="13">
        <f t="shared" ref="F35:T35" si="10">E35*1.04</f>
        <v>486.72</v>
      </c>
      <c r="G35" s="13">
        <f t="shared" si="10"/>
        <v>506.18880000000007</v>
      </c>
      <c r="H35" s="13">
        <f t="shared" si="10"/>
        <v>526.43635200000006</v>
      </c>
      <c r="I35" s="13">
        <f t="shared" si="10"/>
        <v>547.49380608000013</v>
      </c>
      <c r="J35" s="13">
        <f t="shared" si="10"/>
        <v>569.39355832320018</v>
      </c>
      <c r="K35" s="13">
        <f t="shared" si="10"/>
        <v>592.16930065612826</v>
      </c>
      <c r="L35" s="13">
        <f t="shared" si="10"/>
        <v>615.85607268237345</v>
      </c>
      <c r="M35" s="13">
        <f t="shared" si="10"/>
        <v>640.4903155896684</v>
      </c>
      <c r="N35" s="13">
        <f t="shared" si="10"/>
        <v>666.1099282132551</v>
      </c>
      <c r="O35" s="13">
        <f t="shared" si="10"/>
        <v>692.75432534178537</v>
      </c>
      <c r="P35" s="13">
        <f t="shared" si="10"/>
        <v>720.46449835545684</v>
      </c>
      <c r="Q35" s="13">
        <f t="shared" si="10"/>
        <v>749.28307828967513</v>
      </c>
      <c r="R35" s="13">
        <f t="shared" si="10"/>
        <v>779.25440142126217</v>
      </c>
      <c r="S35" s="13">
        <f t="shared" si="10"/>
        <v>810.42457747811272</v>
      </c>
      <c r="T35" s="13">
        <f t="shared" si="10"/>
        <v>842.84156057723726</v>
      </c>
    </row>
    <row r="36" spans="1:22" x14ac:dyDescent="0.3">
      <c r="A36" s="11" t="s">
        <v>51</v>
      </c>
      <c r="B36" s="14">
        <v>0</v>
      </c>
      <c r="C36" s="13">
        <v>1080</v>
      </c>
      <c r="D36" s="13">
        <f>C36*1.1</f>
        <v>1188</v>
      </c>
      <c r="E36" s="13">
        <f t="shared" ref="E36:T36" si="11">D36*1.1</f>
        <v>1306.8000000000002</v>
      </c>
      <c r="F36" s="13">
        <f t="shared" si="11"/>
        <v>1437.4800000000002</v>
      </c>
      <c r="G36" s="13">
        <f t="shared" si="11"/>
        <v>1581.2280000000003</v>
      </c>
      <c r="H36" s="13">
        <f t="shared" si="11"/>
        <v>1739.3508000000004</v>
      </c>
      <c r="I36" s="13">
        <f t="shared" si="11"/>
        <v>1913.2858800000006</v>
      </c>
      <c r="J36" s="13">
        <f t="shared" si="11"/>
        <v>2104.6144680000007</v>
      </c>
      <c r="K36" s="13">
        <f t="shared" si="11"/>
        <v>2315.0759148000011</v>
      </c>
      <c r="L36" s="13">
        <f t="shared" si="11"/>
        <v>2546.5835062800015</v>
      </c>
      <c r="M36" s="13">
        <f t="shared" si="11"/>
        <v>2801.2418569080019</v>
      </c>
      <c r="N36" s="13">
        <f t="shared" si="11"/>
        <v>3081.3660425988023</v>
      </c>
      <c r="O36" s="13">
        <f t="shared" si="11"/>
        <v>3389.502646858683</v>
      </c>
      <c r="P36" s="13">
        <f t="shared" si="11"/>
        <v>3728.4529115445516</v>
      </c>
      <c r="Q36" s="13">
        <f t="shared" si="11"/>
        <v>4101.2982026990076</v>
      </c>
      <c r="R36" s="13">
        <f t="shared" si="11"/>
        <v>4511.4280229689084</v>
      </c>
      <c r="S36" s="13">
        <f t="shared" si="11"/>
        <v>4962.5708252657996</v>
      </c>
      <c r="T36" s="13">
        <f t="shared" si="11"/>
        <v>5458.8279077923798</v>
      </c>
    </row>
    <row r="37" spans="1:22" x14ac:dyDescent="0.3">
      <c r="A37" s="49" t="s">
        <v>21</v>
      </c>
      <c r="B37" s="19">
        <v>0</v>
      </c>
      <c r="C37" s="19">
        <v>1200</v>
      </c>
      <c r="D37" s="19">
        <f>C37*1.1</f>
        <v>1320</v>
      </c>
      <c r="E37" s="19">
        <f t="shared" ref="E37:T37" si="12">D37*1.1</f>
        <v>1452.0000000000002</v>
      </c>
      <c r="F37" s="19">
        <f t="shared" si="12"/>
        <v>1597.2000000000003</v>
      </c>
      <c r="G37" s="19">
        <f t="shared" si="12"/>
        <v>1756.9200000000005</v>
      </c>
      <c r="H37" s="19">
        <f t="shared" si="12"/>
        <v>1932.6120000000008</v>
      </c>
      <c r="I37" s="19">
        <f t="shared" si="12"/>
        <v>2125.8732000000009</v>
      </c>
      <c r="J37" s="19">
        <f t="shared" si="12"/>
        <v>2338.460520000001</v>
      </c>
      <c r="K37" s="19">
        <f t="shared" si="12"/>
        <v>2572.3065720000013</v>
      </c>
      <c r="L37" s="19">
        <f t="shared" si="12"/>
        <v>2829.5372292000015</v>
      </c>
      <c r="M37" s="19">
        <f t="shared" si="12"/>
        <v>3112.490952120002</v>
      </c>
      <c r="N37" s="19">
        <f t="shared" si="12"/>
        <v>3423.7400473320026</v>
      </c>
      <c r="O37" s="19">
        <f t="shared" si="12"/>
        <v>3766.1140520652034</v>
      </c>
      <c r="P37" s="19">
        <f t="shared" si="12"/>
        <v>4142.7254572717238</v>
      </c>
      <c r="Q37" s="19">
        <f t="shared" si="12"/>
        <v>4556.9980029988965</v>
      </c>
      <c r="R37" s="19">
        <f t="shared" si="12"/>
        <v>5012.6978032987863</v>
      </c>
      <c r="S37" s="19">
        <f t="shared" si="12"/>
        <v>5513.9675836286651</v>
      </c>
      <c r="T37" s="19">
        <f t="shared" si="12"/>
        <v>6065.3643419915325</v>
      </c>
    </row>
    <row r="38" spans="1:22" x14ac:dyDescent="0.3">
      <c r="A38" s="15" t="s">
        <v>23</v>
      </c>
      <c r="B38" s="20">
        <v>0</v>
      </c>
      <c r="C38" s="16">
        <v>950</v>
      </c>
      <c r="D38" s="16">
        <f>C38*1.05</f>
        <v>997.5</v>
      </c>
      <c r="E38" s="16">
        <f t="shared" ref="E38:T38" si="13">D38*1.05</f>
        <v>1047.375</v>
      </c>
      <c r="F38" s="16">
        <f t="shared" si="13"/>
        <v>1099.7437500000001</v>
      </c>
      <c r="G38" s="16">
        <f t="shared" si="13"/>
        <v>1154.7309375000002</v>
      </c>
      <c r="H38" s="16">
        <f t="shared" si="13"/>
        <v>1212.4674843750004</v>
      </c>
      <c r="I38" s="16">
        <f t="shared" si="13"/>
        <v>1273.0908585937505</v>
      </c>
      <c r="J38" s="16">
        <f t="shared" si="13"/>
        <v>1336.745401523438</v>
      </c>
      <c r="K38" s="16">
        <f t="shared" si="13"/>
        <v>1403.58267159961</v>
      </c>
      <c r="L38" s="16">
        <f t="shared" si="13"/>
        <v>1473.7618051795905</v>
      </c>
      <c r="M38" s="16">
        <f t="shared" si="13"/>
        <v>1547.4498954385701</v>
      </c>
      <c r="N38" s="16">
        <f t="shared" si="13"/>
        <v>1624.8223902104987</v>
      </c>
      <c r="O38" s="16">
        <f t="shared" si="13"/>
        <v>1706.0635097210238</v>
      </c>
      <c r="P38" s="16">
        <f t="shared" si="13"/>
        <v>1791.3666852070751</v>
      </c>
      <c r="Q38" s="16">
        <f t="shared" si="13"/>
        <v>1880.9350194674289</v>
      </c>
      <c r="R38" s="16">
        <f t="shared" si="13"/>
        <v>1974.9817704408003</v>
      </c>
      <c r="S38" s="16">
        <f t="shared" si="13"/>
        <v>2073.7308589628406</v>
      </c>
      <c r="T38" s="16">
        <f t="shared" si="13"/>
        <v>2177.4174019109828</v>
      </c>
    </row>
    <row r="39" spans="1:22" x14ac:dyDescent="0.3">
      <c r="A39" s="10" t="s">
        <v>0</v>
      </c>
      <c r="B39" s="6">
        <f>B11+B17+B18+B29+B32+B37+B38</f>
        <v>100000</v>
      </c>
      <c r="C39" s="6">
        <f>C11+C17+C18+C29+C32+C37+C38</f>
        <v>95408.5</v>
      </c>
      <c r="D39" s="6">
        <f>D11+D17+D18+D29+D32+D37+D38</f>
        <v>100244</v>
      </c>
      <c r="E39" s="6">
        <f>E11+E17+E18+E29+E32+E37+E38</f>
        <v>105356.675</v>
      </c>
      <c r="F39" s="6">
        <f>F11+F17+F18+F29+F32+F37+F38</f>
        <v>110754.54374999998</v>
      </c>
      <c r="G39" s="6">
        <f>G11+G17+G18+G29+G32+G37+G38</f>
        <v>116411.23773750001</v>
      </c>
      <c r="H39" s="6">
        <f>H11+H17+H18+H29+H32+H37+H38</f>
        <v>122382.745136375</v>
      </c>
      <c r="I39" s="6">
        <f>I11+I17+I18+I29+I32+I37+I38</f>
        <v>128651.46616967377</v>
      </c>
      <c r="J39" s="6">
        <f>J11+J17+J18+J29+J32+J37+J38</f>
        <v>135377.77249409663</v>
      </c>
      <c r="K39" s="6">
        <f>K11+K17+K18+K29+K32+K37+K38</f>
        <v>142328.07093261826</v>
      </c>
      <c r="L39" s="6">
        <f>L11+L17+L18+L29+L32+L37+L38</f>
        <v>149647.87191058259</v>
      </c>
      <c r="M39" s="6">
        <f>M11+M17+M18+M29+M32+M37+M38</f>
        <v>157365.8629821589</v>
      </c>
      <c r="N39" s="6">
        <f>N11+N17+N18+N29+N32+N37+N38</f>
        <v>165500.98786856237</v>
      </c>
      <c r="O39" s="6">
        <f>O11+O17+O18+O29+O32+O37+O38</f>
        <v>174405.53146720491</v>
      </c>
      <c r="P39" s="6">
        <f>P11+P17+P18+P29+P32+P37+P38</f>
        <v>183423.21133225798</v>
      </c>
      <c r="Q39" s="6">
        <f>Q11+Q17+Q18+Q29+Q32+Q37+Q38</f>
        <v>192927.2761723281</v>
      </c>
      <c r="R39" s="6">
        <f>R11+R17+R18+R29+R32+R37+R38</f>
        <v>203068.61196044652</v>
      </c>
      <c r="S39" s="6">
        <f>S11+S17+S18+S29+S32+S37+S38</f>
        <v>213630.85630576801</v>
      </c>
      <c r="T39" s="6">
        <f>T11+T17+T18+T29+T32+T37+T38</f>
        <v>224768.52179572641</v>
      </c>
    </row>
    <row r="40" spans="1:22" x14ac:dyDescent="0.3">
      <c r="C40" s="2"/>
    </row>
    <row r="41" spans="1:22" x14ac:dyDescent="0.3">
      <c r="A41" s="21" t="s">
        <v>24</v>
      </c>
      <c r="B41" s="22">
        <f>B9-B39</f>
        <v>-100000</v>
      </c>
      <c r="C41" s="22">
        <f>C9-C39</f>
        <v>4436.5</v>
      </c>
      <c r="D41" s="22">
        <f>D9-D39</f>
        <v>5320</v>
      </c>
      <c r="E41" s="22">
        <f>E9-E39</f>
        <v>6357.625</v>
      </c>
      <c r="F41" s="22">
        <f>F9-F39</f>
        <v>8429.2072500000213</v>
      </c>
      <c r="G41" s="22">
        <f>G9-G39</f>
        <v>10113.107212499992</v>
      </c>
      <c r="H41" s="22">
        <f>H9-H39</f>
        <v>12125.504741124998</v>
      </c>
      <c r="I41" s="22">
        <f>I9-I39</f>
        <v>14571.421417701233</v>
      </c>
      <c r="J41" s="22">
        <f>J9-J39</f>
        <v>17393.32973184713</v>
      </c>
      <c r="K41" s="22">
        <f>K9-K39</f>
        <v>20946.070715662703</v>
      </c>
      <c r="L41" s="22">
        <f>L9-L39</f>
        <v>25227.357993360405</v>
      </c>
      <c r="M41" s="22">
        <f>M9-M39</f>
        <v>30377.985824878851</v>
      </c>
      <c r="N41" s="22">
        <f>N9-N39</f>
        <v>33279.99634198632</v>
      </c>
      <c r="O41" s="22">
        <f>O9-O39</f>
        <v>36129.439213346166</v>
      </c>
      <c r="P41" s="22">
        <f>P9-P39</f>
        <v>39634.938867743098</v>
      </c>
      <c r="Q41" s="22">
        <f>Q9-Q39</f>
        <v>43479.855621637718</v>
      </c>
      <c r="R41" s="22">
        <f>R9-R39</f>
        <v>47574.557915578771</v>
      </c>
      <c r="S41" s="22">
        <f>S9-S39</f>
        <v>52201.7217056558</v>
      </c>
      <c r="T41" s="22">
        <f>T9-T39</f>
        <v>57278.659722025594</v>
      </c>
    </row>
    <row r="42" spans="1:22" x14ac:dyDescent="0.3">
      <c r="A42" s="23" t="s">
        <v>25</v>
      </c>
      <c r="B42" s="24">
        <v>0</v>
      </c>
      <c r="C42" s="24">
        <f>C41/C9</f>
        <v>4.4433872502378687E-2</v>
      </c>
      <c r="D42" s="24">
        <f>D41/D9</f>
        <v>5.03959683225342E-2</v>
      </c>
      <c r="E42" s="24">
        <f>E41/E9</f>
        <v>5.6909679423314652E-2</v>
      </c>
      <c r="F42" s="24">
        <f>F41/F9</f>
        <v>7.0724466878039613E-2</v>
      </c>
      <c r="G42" s="24">
        <f>G41/G9</f>
        <v>7.9930128992143759E-2</v>
      </c>
      <c r="H42" s="24">
        <f>H41/H9</f>
        <v>9.0146922230926324E-2</v>
      </c>
      <c r="I42" s="24">
        <f>I41/I9</f>
        <v>0.10173947518556868</v>
      </c>
      <c r="J42" s="24">
        <f>J41/J9</f>
        <v>0.11385222387230623</v>
      </c>
      <c r="K42" s="24">
        <f>K41/K9</f>
        <v>0.12828774050935723</v>
      </c>
      <c r="L42" s="24">
        <f>L41/L9</f>
        <v>0.14425918414641978</v>
      </c>
      <c r="M42" s="24">
        <f>M41/M9</f>
        <v>0.16180549199298244</v>
      </c>
      <c r="N42" s="24">
        <f>N41/N9</f>
        <v>0.16742042240185392</v>
      </c>
      <c r="O42" s="24">
        <f>O41/O9</f>
        <v>0.17160778134178045</v>
      </c>
      <c r="P42" s="24">
        <f>P41/P9</f>
        <v>0.17768881716361917</v>
      </c>
      <c r="Q42" s="24">
        <f>Q41/Q9</f>
        <v>0.18391939063636795</v>
      </c>
      <c r="R42" s="24">
        <f>R41/R9</f>
        <v>0.1898099115930843</v>
      </c>
      <c r="S42" s="24">
        <f>S41/S9</f>
        <v>0.19637067095445501</v>
      </c>
      <c r="T42" s="24">
        <f>T41/T9</f>
        <v>0.20308183692458023</v>
      </c>
    </row>
    <row r="43" spans="1:22" x14ac:dyDescent="0.3">
      <c r="U43" s="7"/>
      <c r="V43" s="7"/>
    </row>
    <row r="44" spans="1:22" x14ac:dyDescent="0.3">
      <c r="A44" s="9" t="s">
        <v>26</v>
      </c>
      <c r="B44" s="5">
        <f>IF(B41&lt;0,0,B41*0.18)</f>
        <v>0</v>
      </c>
      <c r="C44" s="5">
        <f>IF(C41&lt;0,0,C41*0.18)</f>
        <v>798.56999999999994</v>
      </c>
      <c r="D44" s="5">
        <f t="shared" ref="C44:T44" si="14">IF(D41&lt;0,0,D41*0.18)</f>
        <v>957.59999999999991</v>
      </c>
      <c r="E44" s="5">
        <f t="shared" si="14"/>
        <v>1144.3724999999999</v>
      </c>
      <c r="F44" s="5">
        <f t="shared" si="14"/>
        <v>1517.2573050000037</v>
      </c>
      <c r="G44" s="5">
        <f t="shared" si="14"/>
        <v>1820.3592982499986</v>
      </c>
      <c r="H44" s="5">
        <f t="shared" si="14"/>
        <v>2182.5908534024998</v>
      </c>
      <c r="I44" s="5">
        <f t="shared" si="14"/>
        <v>2622.855855186222</v>
      </c>
      <c r="J44" s="5">
        <f t="shared" si="14"/>
        <v>3130.7993517324835</v>
      </c>
      <c r="K44" s="5">
        <f t="shared" si="14"/>
        <v>3770.2927288192864</v>
      </c>
      <c r="L44" s="5">
        <f t="shared" si="14"/>
        <v>4540.9244388048728</v>
      </c>
      <c r="M44" s="5">
        <f t="shared" si="14"/>
        <v>5468.0374484781933</v>
      </c>
      <c r="N44" s="5">
        <f t="shared" si="14"/>
        <v>5990.3993415575369</v>
      </c>
      <c r="O44" s="5">
        <f t="shared" si="14"/>
        <v>6503.29905840231</v>
      </c>
      <c r="P44" s="5">
        <f t="shared" si="14"/>
        <v>7134.2889961937572</v>
      </c>
      <c r="Q44" s="5">
        <f t="shared" si="14"/>
        <v>7826.374011894789</v>
      </c>
      <c r="R44" s="5">
        <f t="shared" si="14"/>
        <v>8563.4204248041788</v>
      </c>
      <c r="S44" s="5">
        <f t="shared" si="14"/>
        <v>9396.3099070180433</v>
      </c>
      <c r="T44" s="5">
        <f t="shared" si="14"/>
        <v>10310.158749964607</v>
      </c>
      <c r="U44" s="7"/>
      <c r="V44" s="7"/>
    </row>
    <row r="45" spans="1:22" x14ac:dyDescent="0.3">
      <c r="U45" s="7"/>
      <c r="V45" s="7"/>
    </row>
    <row r="46" spans="1:22" x14ac:dyDescent="0.3">
      <c r="A46" s="25" t="s">
        <v>27</v>
      </c>
      <c r="B46" s="26">
        <f>B41-B44</f>
        <v>-100000</v>
      </c>
      <c r="C46" s="26">
        <f>C41-C44</f>
        <v>3637.9300000000003</v>
      </c>
      <c r="D46" s="26">
        <f t="shared" ref="D46:T46" si="15">D41-D44</f>
        <v>4362.3999999999996</v>
      </c>
      <c r="E46" s="26">
        <f t="shared" si="15"/>
        <v>5213.2525000000005</v>
      </c>
      <c r="F46" s="26">
        <f t="shared" si="15"/>
        <v>6911.9499450000176</v>
      </c>
      <c r="G46" s="26">
        <f t="shared" si="15"/>
        <v>8292.7479142499942</v>
      </c>
      <c r="H46" s="26">
        <f t="shared" si="15"/>
        <v>9942.9138877224977</v>
      </c>
      <c r="I46" s="26">
        <f t="shared" si="15"/>
        <v>11948.56556251501</v>
      </c>
      <c r="J46" s="26">
        <f t="shared" si="15"/>
        <v>14262.530380114647</v>
      </c>
      <c r="K46" s="26">
        <f t="shared" si="15"/>
        <v>17175.777986843415</v>
      </c>
      <c r="L46" s="26">
        <f t="shared" si="15"/>
        <v>20686.433554555533</v>
      </c>
      <c r="M46" s="26">
        <f t="shared" si="15"/>
        <v>24909.948376400658</v>
      </c>
      <c r="N46" s="26">
        <f t="shared" si="15"/>
        <v>27289.597000428781</v>
      </c>
      <c r="O46" s="26">
        <f t="shared" si="15"/>
        <v>29626.140154943856</v>
      </c>
      <c r="P46" s="26">
        <f t="shared" si="15"/>
        <v>32500.64987154934</v>
      </c>
      <c r="Q46" s="26">
        <f t="shared" si="15"/>
        <v>35653.481609742928</v>
      </c>
      <c r="R46" s="26">
        <f t="shared" si="15"/>
        <v>39011.137490774592</v>
      </c>
      <c r="S46" s="26">
        <f t="shared" si="15"/>
        <v>42805.411798637753</v>
      </c>
      <c r="T46" s="26">
        <f t="shared" si="15"/>
        <v>46968.500972060989</v>
      </c>
      <c r="U46" s="38"/>
      <c r="V46" s="40"/>
    </row>
    <row r="47" spans="1:22" x14ac:dyDescent="0.3">
      <c r="A47" s="23" t="s">
        <v>28</v>
      </c>
      <c r="B47" s="24">
        <v>0</v>
      </c>
      <c r="C47" s="24">
        <f>C46/C9</f>
        <v>3.6435775451950529E-2</v>
      </c>
      <c r="D47" s="24">
        <f>D46/D9</f>
        <v>4.132469402447804E-2</v>
      </c>
      <c r="E47" s="24">
        <f>E46/E9</f>
        <v>4.6665937127118015E-2</v>
      </c>
      <c r="F47" s="24">
        <f>F46/F9</f>
        <v>5.7994062839992484E-2</v>
      </c>
      <c r="G47" s="24">
        <f>G46/G9</f>
        <v>6.5542705773557877E-2</v>
      </c>
      <c r="H47" s="24">
        <f>H46/H9</f>
        <v>7.3920476229359586E-2</v>
      </c>
      <c r="I47" s="24">
        <f>I46/I9</f>
        <v>8.3426369652166321E-2</v>
      </c>
      <c r="J47" s="24">
        <f>J46/J9</f>
        <v>9.3358823575291114E-2</v>
      </c>
      <c r="K47" s="24">
        <f>K46/K9</f>
        <v>0.10519594721767292</v>
      </c>
      <c r="L47" s="24">
        <f>L46/L9</f>
        <v>0.11829253100006422</v>
      </c>
      <c r="M47" s="24">
        <f>M46/M9</f>
        <v>0.13268050343424559</v>
      </c>
      <c r="N47" s="24">
        <f>N46/N9</f>
        <v>0.13728474636952023</v>
      </c>
      <c r="O47" s="24">
        <f>O46/O9</f>
        <v>0.14071838070025997</v>
      </c>
      <c r="P47" s="24">
        <f>P46/P9</f>
        <v>0.14570483007416773</v>
      </c>
      <c r="Q47" s="24">
        <f>Q46/Q9</f>
        <v>0.15081390032182171</v>
      </c>
      <c r="R47" s="24">
        <f>R46/R9</f>
        <v>0.15564412750632914</v>
      </c>
      <c r="S47" s="24">
        <f>S46/S9</f>
        <v>0.16102395018265311</v>
      </c>
      <c r="T47" s="24">
        <f>T46/T9</f>
        <v>0.16652710627815581</v>
      </c>
      <c r="U47" s="39"/>
      <c r="V47" s="38"/>
    </row>
    <row r="48" spans="1:22" x14ac:dyDescent="0.3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7"/>
      <c r="V48" s="7"/>
    </row>
    <row r="49" spans="1:22" x14ac:dyDescent="0.3">
      <c r="A49" s="23" t="s">
        <v>29</v>
      </c>
      <c r="B49" s="5">
        <v>0</v>
      </c>
      <c r="C49" s="5">
        <f>C39/1000</f>
        <v>95.408500000000004</v>
      </c>
      <c r="D49" s="5">
        <f t="shared" ref="D49:T49" si="16">D39/1000</f>
        <v>100.244</v>
      </c>
      <c r="E49" s="5">
        <f t="shared" si="16"/>
        <v>105.35667500000001</v>
      </c>
      <c r="F49" s="5">
        <f t="shared" si="16"/>
        <v>110.75454374999998</v>
      </c>
      <c r="G49" s="5">
        <f t="shared" si="16"/>
        <v>116.4112377375</v>
      </c>
      <c r="H49" s="5">
        <f t="shared" si="16"/>
        <v>122.38274513637501</v>
      </c>
      <c r="I49" s="5">
        <f t="shared" si="16"/>
        <v>128.65146616967377</v>
      </c>
      <c r="J49" s="5">
        <f t="shared" si="16"/>
        <v>135.37777249409663</v>
      </c>
      <c r="K49" s="5">
        <f t="shared" si="16"/>
        <v>142.32807093261826</v>
      </c>
      <c r="L49" s="5">
        <f t="shared" si="16"/>
        <v>149.64787191058258</v>
      </c>
      <c r="M49" s="5">
        <f t="shared" si="16"/>
        <v>157.36586298215889</v>
      </c>
      <c r="N49" s="5">
        <f t="shared" si="16"/>
        <v>165.50098786856236</v>
      </c>
      <c r="O49" s="5">
        <f t="shared" si="16"/>
        <v>174.40553146720492</v>
      </c>
      <c r="P49" s="5">
        <f t="shared" si="16"/>
        <v>183.42321133225798</v>
      </c>
      <c r="Q49" s="5">
        <f t="shared" si="16"/>
        <v>192.92727617232811</v>
      </c>
      <c r="R49" s="5">
        <f t="shared" si="16"/>
        <v>203.06861196044653</v>
      </c>
      <c r="S49" s="5">
        <f t="shared" si="16"/>
        <v>213.63085630576802</v>
      </c>
      <c r="T49" s="5">
        <f t="shared" si="16"/>
        <v>224.7685217957264</v>
      </c>
    </row>
    <row r="50" spans="1:22" x14ac:dyDescent="0.3">
      <c r="A50" s="29"/>
    </row>
    <row r="51" spans="1:22" x14ac:dyDescent="0.3">
      <c r="A51" s="25" t="s">
        <v>3</v>
      </c>
      <c r="B51" s="22">
        <f>B44+B46+B49</f>
        <v>-100000</v>
      </c>
      <c r="C51" s="22">
        <f t="shared" ref="C51:T51" si="17">C44+C46+C49</f>
        <v>4531.9084999999995</v>
      </c>
      <c r="D51" s="22">
        <f t="shared" si="17"/>
        <v>5420.2439999999997</v>
      </c>
      <c r="E51" s="22">
        <f t="shared" si="17"/>
        <v>6462.981675</v>
      </c>
      <c r="F51" s="22">
        <f t="shared" si="17"/>
        <v>8539.9617937500207</v>
      </c>
      <c r="G51" s="22">
        <f t="shared" si="17"/>
        <v>10229.518450237492</v>
      </c>
      <c r="H51" s="22">
        <f t="shared" si="17"/>
        <v>12247.887486261374</v>
      </c>
      <c r="I51" s="22">
        <f t="shared" si="17"/>
        <v>14700.072883870907</v>
      </c>
      <c r="J51" s="22">
        <f t="shared" si="17"/>
        <v>17528.707504341226</v>
      </c>
      <c r="K51" s="22">
        <f t="shared" si="17"/>
        <v>21088.39878659532</v>
      </c>
      <c r="L51" s="22">
        <f t="shared" si="17"/>
        <v>25377.005865270989</v>
      </c>
      <c r="M51" s="22">
        <f t="shared" si="17"/>
        <v>30535.35168786101</v>
      </c>
      <c r="N51" s="22">
        <f t="shared" si="17"/>
        <v>33445.497329854879</v>
      </c>
      <c r="O51" s="22">
        <f t="shared" si="17"/>
        <v>36303.844744813374</v>
      </c>
      <c r="P51" s="22">
        <f t="shared" si="17"/>
        <v>39818.362079075356</v>
      </c>
      <c r="Q51" s="22">
        <f t="shared" si="17"/>
        <v>43672.782897810044</v>
      </c>
      <c r="R51" s="22">
        <f t="shared" si="17"/>
        <v>47777.626527539214</v>
      </c>
      <c r="S51" s="22">
        <f t="shared" si="17"/>
        <v>52415.352561961568</v>
      </c>
      <c r="T51" s="22">
        <f t="shared" si="17"/>
        <v>57503.428243821319</v>
      </c>
    </row>
    <row r="52" spans="1:22" x14ac:dyDescent="0.3">
      <c r="A52" s="23" t="s">
        <v>30</v>
      </c>
      <c r="B52" s="24">
        <v>0</v>
      </c>
      <c r="C52" s="24">
        <f>C51/C9</f>
        <v>4.5389438629876301E-2</v>
      </c>
      <c r="D52" s="24">
        <f>D51/D9</f>
        <v>5.1345572354211659E-2</v>
      </c>
      <c r="E52" s="24">
        <f>E51/E9</f>
        <v>5.7852769743891336E-2</v>
      </c>
      <c r="F52" s="24">
        <f>F51/F9</f>
        <v>7.165374241116157E-2</v>
      </c>
      <c r="G52" s="24">
        <f>G51/G9</f>
        <v>8.0850198863151618E-2</v>
      </c>
      <c r="H52" s="24">
        <f>H51/H9</f>
        <v>9.1056775308695409E-2</v>
      </c>
      <c r="I52" s="24">
        <f>I51/I9</f>
        <v>0.10263773571038312</v>
      </c>
      <c r="J52" s="24">
        <f>J51/J9</f>
        <v>0.11473837164843392</v>
      </c>
      <c r="K52" s="24">
        <f>K51/K9</f>
        <v>0.12915945276884785</v>
      </c>
      <c r="L52" s="24">
        <f>L51/L9</f>
        <v>0.14511492496227335</v>
      </c>
      <c r="M52" s="24">
        <f>M51/M9</f>
        <v>0.16264368650098945</v>
      </c>
      <c r="N52" s="24">
        <f>N51/N9</f>
        <v>0.16825300197945206</v>
      </c>
      <c r="O52" s="24">
        <f>O51/O9</f>
        <v>0.17243617356043867</v>
      </c>
      <c r="P52" s="24">
        <f>P51/P9</f>
        <v>0.17851112834645558</v>
      </c>
      <c r="Q52" s="24">
        <f>Q51/Q9</f>
        <v>0.18473547124573156</v>
      </c>
      <c r="R52" s="24">
        <f>R51/R9</f>
        <v>0.19062010168149121</v>
      </c>
      <c r="S52" s="24">
        <f>S51/S9</f>
        <v>0.19717430028350055</v>
      </c>
      <c r="T52" s="24">
        <f>T51/T9</f>
        <v>0.20387875508765566</v>
      </c>
    </row>
    <row r="55" spans="1:22" x14ac:dyDescent="0.3">
      <c r="A55" s="43" t="s">
        <v>12</v>
      </c>
      <c r="B55" s="42">
        <v>0</v>
      </c>
      <c r="C55" s="42">
        <v>1</v>
      </c>
      <c r="D55" s="42">
        <v>2</v>
      </c>
      <c r="E55" s="42">
        <v>3</v>
      </c>
      <c r="F55" s="42">
        <v>4</v>
      </c>
      <c r="G55" s="42">
        <v>5</v>
      </c>
      <c r="H55" s="42">
        <v>6</v>
      </c>
      <c r="I55" s="42">
        <v>7</v>
      </c>
      <c r="J55" s="42">
        <v>8</v>
      </c>
      <c r="K55" s="42">
        <v>9</v>
      </c>
      <c r="L55" s="42">
        <v>10</v>
      </c>
      <c r="M55" s="42">
        <v>11</v>
      </c>
      <c r="N55" s="42">
        <v>12</v>
      </c>
      <c r="O55" s="42">
        <v>13</v>
      </c>
      <c r="P55" s="42">
        <v>14</v>
      </c>
      <c r="Q55" s="42">
        <v>15</v>
      </c>
      <c r="R55" s="42">
        <v>16</v>
      </c>
      <c r="S55" s="42">
        <v>17</v>
      </c>
      <c r="T55" s="42">
        <v>18</v>
      </c>
    </row>
    <row r="57" spans="1:22" x14ac:dyDescent="0.3">
      <c r="A57" s="8" t="s">
        <v>4</v>
      </c>
    </row>
    <row r="58" spans="1:22" x14ac:dyDescent="0.3">
      <c r="A58" s="30" t="s">
        <v>31</v>
      </c>
      <c r="B58" s="6">
        <v>0</v>
      </c>
      <c r="C58" s="6">
        <f>B64</f>
        <v>0</v>
      </c>
      <c r="D58" s="6">
        <f t="shared" ref="D58:T58" si="18">C64</f>
        <v>4436.5</v>
      </c>
      <c r="E58" s="6">
        <f t="shared" si="18"/>
        <v>9756.5</v>
      </c>
      <c r="F58" s="6">
        <f t="shared" si="18"/>
        <v>16114.125</v>
      </c>
      <c r="G58" s="6">
        <f t="shared" si="18"/>
        <v>24543.332250000007</v>
      </c>
      <c r="H58" s="6">
        <f t="shared" si="18"/>
        <v>34656.439462499999</v>
      </c>
      <c r="I58" s="6">
        <f t="shared" si="18"/>
        <v>46781.944203624982</v>
      </c>
      <c r="J58" s="6">
        <f t="shared" si="18"/>
        <v>61353.3656213262</v>
      </c>
      <c r="K58" s="6">
        <f t="shared" si="18"/>
        <v>78746.695353173331</v>
      </c>
      <c r="L58" s="6">
        <f t="shared" si="18"/>
        <v>99692.766068836034</v>
      </c>
      <c r="M58" s="6">
        <f t="shared" si="18"/>
        <v>124920.12406219641</v>
      </c>
      <c r="N58" s="6">
        <f t="shared" si="18"/>
        <v>155298.10988707526</v>
      </c>
      <c r="O58" s="6">
        <f t="shared" si="18"/>
        <v>188578.10622906158</v>
      </c>
      <c r="P58" s="6">
        <f t="shared" si="18"/>
        <v>224707.54544240772</v>
      </c>
      <c r="Q58" s="6">
        <f t="shared" si="18"/>
        <v>264342.48431015084</v>
      </c>
      <c r="R58" s="6">
        <f>Q64</f>
        <v>307822.33993178856</v>
      </c>
      <c r="S58" s="6">
        <f t="shared" si="18"/>
        <v>355396.89784736739</v>
      </c>
      <c r="T58" s="6">
        <f t="shared" si="18"/>
        <v>407598.61955302325</v>
      </c>
      <c r="V58" s="41">
        <f>U46/2/27</f>
        <v>0</v>
      </c>
    </row>
    <row r="59" spans="1:22" x14ac:dyDescent="0.3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2" x14ac:dyDescent="0.3">
      <c r="A60" s="4" t="s">
        <v>32</v>
      </c>
      <c r="B60" s="5">
        <f>B9</f>
        <v>0</v>
      </c>
      <c r="C60" s="5">
        <f>C9</f>
        <v>99845</v>
      </c>
      <c r="D60" s="5">
        <f>D9</f>
        <v>105564</v>
      </c>
      <c r="E60" s="5">
        <f>E9</f>
        <v>111714.3</v>
      </c>
      <c r="F60" s="5">
        <f>F9</f>
        <v>119183.751</v>
      </c>
      <c r="G60" s="5">
        <f>G9</f>
        <v>126524.34495</v>
      </c>
      <c r="H60" s="5">
        <f>H9</f>
        <v>134508.2498775</v>
      </c>
      <c r="I60" s="5">
        <f>I9</f>
        <v>143222.88758737501</v>
      </c>
      <c r="J60" s="5">
        <f>J9</f>
        <v>152771.10222594376</v>
      </c>
      <c r="K60" s="5">
        <f>K9</f>
        <v>163274.14164828096</v>
      </c>
      <c r="L60" s="5">
        <f>L9</f>
        <v>174875.22990394299</v>
      </c>
      <c r="M60" s="5">
        <f>M9</f>
        <v>187743.84880703775</v>
      </c>
      <c r="N60" s="5">
        <f>N9</f>
        <v>198780.98421054869</v>
      </c>
      <c r="O60" s="5">
        <f>O9</f>
        <v>210534.97068055108</v>
      </c>
      <c r="P60" s="5">
        <f>P9</f>
        <v>223058.15020000108</v>
      </c>
      <c r="Q60" s="5">
        <f>Q9</f>
        <v>236407.13179396582</v>
      </c>
      <c r="R60" s="5">
        <f>R9</f>
        <v>250643.16987602529</v>
      </c>
      <c r="S60" s="5">
        <f>S9</f>
        <v>265832.57801142382</v>
      </c>
      <c r="T60" s="5">
        <f>T9</f>
        <v>282047.181517752</v>
      </c>
    </row>
    <row r="61" spans="1:22" x14ac:dyDescent="0.3">
      <c r="A61" s="4" t="s">
        <v>57</v>
      </c>
      <c r="B61" s="35">
        <f>B11</f>
        <v>100000</v>
      </c>
      <c r="C61" s="37"/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5">
        <f>K11</f>
        <v>0</v>
      </c>
      <c r="L61" s="5">
        <f>L11</f>
        <v>0</v>
      </c>
      <c r="M61" s="5">
        <f>M11</f>
        <v>0</v>
      </c>
      <c r="N61" s="5">
        <f>N11</f>
        <v>0</v>
      </c>
      <c r="O61" s="5">
        <v>0</v>
      </c>
      <c r="P61" s="5">
        <f>P11</f>
        <v>0</v>
      </c>
      <c r="Q61" s="5">
        <f>Q11</f>
        <v>0</v>
      </c>
      <c r="R61" s="5">
        <f>R11</f>
        <v>0</v>
      </c>
      <c r="S61" s="5">
        <f>S11</f>
        <v>0</v>
      </c>
      <c r="T61" s="5">
        <f>T11</f>
        <v>0</v>
      </c>
    </row>
    <row r="62" spans="1:22" x14ac:dyDescent="0.3">
      <c r="A62" s="4" t="s">
        <v>33</v>
      </c>
      <c r="B62" s="5">
        <f t="shared" ref="B62:T62" si="19">B39</f>
        <v>100000</v>
      </c>
      <c r="C62" s="5">
        <f t="shared" si="19"/>
        <v>95408.5</v>
      </c>
      <c r="D62" s="5">
        <f t="shared" si="19"/>
        <v>100244</v>
      </c>
      <c r="E62" s="5">
        <f t="shared" si="19"/>
        <v>105356.675</v>
      </c>
      <c r="F62" s="5">
        <f t="shared" si="19"/>
        <v>110754.54374999998</v>
      </c>
      <c r="G62" s="5">
        <f t="shared" si="19"/>
        <v>116411.23773750001</v>
      </c>
      <c r="H62" s="5">
        <f t="shared" si="19"/>
        <v>122382.745136375</v>
      </c>
      <c r="I62" s="5">
        <f t="shared" si="19"/>
        <v>128651.46616967377</v>
      </c>
      <c r="J62" s="5">
        <f t="shared" si="19"/>
        <v>135377.77249409663</v>
      </c>
      <c r="K62" s="5">
        <f t="shared" si="19"/>
        <v>142328.07093261826</v>
      </c>
      <c r="L62" s="5">
        <f t="shared" si="19"/>
        <v>149647.87191058259</v>
      </c>
      <c r="M62" s="5">
        <f t="shared" si="19"/>
        <v>157365.8629821589</v>
      </c>
      <c r="N62" s="5">
        <f t="shared" si="19"/>
        <v>165500.98786856237</v>
      </c>
      <c r="O62" s="5">
        <f t="shared" si="19"/>
        <v>174405.53146720491</v>
      </c>
      <c r="P62" s="5">
        <f t="shared" si="19"/>
        <v>183423.21133225798</v>
      </c>
      <c r="Q62" s="5">
        <f t="shared" si="19"/>
        <v>192927.2761723281</v>
      </c>
      <c r="R62" s="5">
        <f t="shared" si="19"/>
        <v>203068.61196044652</v>
      </c>
      <c r="S62" s="5">
        <f t="shared" si="19"/>
        <v>213630.85630576801</v>
      </c>
      <c r="T62" s="5">
        <f t="shared" si="19"/>
        <v>224768.52179572641</v>
      </c>
    </row>
    <row r="63" spans="1:22" x14ac:dyDescent="0.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2" x14ac:dyDescent="0.3">
      <c r="A64" s="31" t="s">
        <v>34</v>
      </c>
      <c r="B64" s="6">
        <f>B58+B60+B61-B62</f>
        <v>0</v>
      </c>
      <c r="C64" s="6">
        <f t="shared" ref="C64:T64" si="20">C58+C60+C61-C62</f>
        <v>4436.5</v>
      </c>
      <c r="D64" s="6">
        <f t="shared" si="20"/>
        <v>9756.5</v>
      </c>
      <c r="E64" s="6">
        <f t="shared" si="20"/>
        <v>16114.125</v>
      </c>
      <c r="F64" s="6">
        <f t="shared" si="20"/>
        <v>24543.332250000007</v>
      </c>
      <c r="G64" s="6">
        <f t="shared" si="20"/>
        <v>34656.439462499999</v>
      </c>
      <c r="H64" s="6">
        <f t="shared" si="20"/>
        <v>46781.944203624982</v>
      </c>
      <c r="I64" s="6">
        <f t="shared" si="20"/>
        <v>61353.3656213262</v>
      </c>
      <c r="J64" s="6">
        <f t="shared" si="20"/>
        <v>78746.695353173331</v>
      </c>
      <c r="K64" s="6">
        <f t="shared" si="20"/>
        <v>99692.766068836034</v>
      </c>
      <c r="L64" s="6">
        <f t="shared" si="20"/>
        <v>124920.12406219641</v>
      </c>
      <c r="M64" s="6">
        <f t="shared" si="20"/>
        <v>155298.10988707526</v>
      </c>
      <c r="N64" s="6">
        <f t="shared" si="20"/>
        <v>188578.10622906158</v>
      </c>
      <c r="O64" s="6">
        <f t="shared" si="20"/>
        <v>224707.54544240772</v>
      </c>
      <c r="P64" s="6">
        <f t="shared" si="20"/>
        <v>264342.48431015084</v>
      </c>
      <c r="Q64" s="6">
        <f t="shared" si="20"/>
        <v>307822.33993178856</v>
      </c>
      <c r="R64" s="6">
        <f t="shared" si="20"/>
        <v>355396.89784736739</v>
      </c>
      <c r="S64" s="6">
        <f t="shared" si="20"/>
        <v>407598.61955302325</v>
      </c>
      <c r="T64" s="6">
        <f t="shared" si="20"/>
        <v>464877.27927504887</v>
      </c>
    </row>
    <row r="67" spans="1:20" x14ac:dyDescent="0.3">
      <c r="A67" s="8" t="s">
        <v>35</v>
      </c>
    </row>
    <row r="69" spans="1:20" x14ac:dyDescent="0.3">
      <c r="A69" s="32" t="s">
        <v>5</v>
      </c>
      <c r="B69" s="33">
        <f>IRR(B46:T46)*12</f>
        <v>1.4581511227516453</v>
      </c>
    </row>
    <row r="70" spans="1:20" x14ac:dyDescent="0.3">
      <c r="A70" s="29"/>
      <c r="B70" s="1"/>
      <c r="C70" s="36" t="s">
        <v>10</v>
      </c>
      <c r="D70" s="36" t="s">
        <v>11</v>
      </c>
    </row>
    <row r="71" spans="1:20" x14ac:dyDescent="0.3">
      <c r="A71" s="32" t="s">
        <v>6</v>
      </c>
      <c r="B71" s="34">
        <f>NPV(C71,B46:T46)</f>
        <v>233491.36038875728</v>
      </c>
      <c r="C71" s="45">
        <f>D71/12</f>
        <v>0.01</v>
      </c>
      <c r="D71" s="45">
        <v>0.12</v>
      </c>
    </row>
    <row r="72" spans="1:20" x14ac:dyDescent="0.3">
      <c r="A72" s="29"/>
      <c r="B72" s="1"/>
    </row>
    <row r="73" spans="1:20" x14ac:dyDescent="0.3">
      <c r="A73" s="32" t="s">
        <v>7</v>
      </c>
      <c r="B73" s="35">
        <f>B61</f>
        <v>100000</v>
      </c>
      <c r="C73" s="46"/>
      <c r="E73" s="2"/>
      <c r="F73" s="2"/>
    </row>
    <row r="74" spans="1:20" x14ac:dyDescent="0.3">
      <c r="A74" s="29"/>
    </row>
    <row r="75" spans="1:20" x14ac:dyDescent="0.3">
      <c r="A75" s="32" t="s">
        <v>36</v>
      </c>
      <c r="B75" s="5">
        <f>B46</f>
        <v>-100000</v>
      </c>
      <c r="C75" s="5">
        <f t="shared" ref="C75:T75" si="21">B75+C46</f>
        <v>-96362.07</v>
      </c>
      <c r="D75" s="5">
        <f t="shared" si="21"/>
        <v>-91999.670000000013</v>
      </c>
      <c r="E75" s="5">
        <f t="shared" si="21"/>
        <v>-86786.41750000001</v>
      </c>
      <c r="F75" s="5">
        <f t="shared" si="21"/>
        <v>-79874.467554999996</v>
      </c>
      <c r="G75" s="5">
        <f t="shared" si="21"/>
        <v>-71581.719640750001</v>
      </c>
      <c r="H75" s="5">
        <f t="shared" si="21"/>
        <v>-61638.805753027504</v>
      </c>
      <c r="I75" s="5">
        <f t="shared" si="21"/>
        <v>-49690.240190512493</v>
      </c>
      <c r="J75" s="5">
        <f t="shared" si="21"/>
        <v>-35427.70981039785</v>
      </c>
      <c r="K75" s="5">
        <f t="shared" si="21"/>
        <v>-18251.931823554434</v>
      </c>
      <c r="L75" s="5">
        <f t="shared" si="21"/>
        <v>2434.501731001099</v>
      </c>
      <c r="M75" s="5">
        <f t="shared" si="21"/>
        <v>27344.450107401757</v>
      </c>
      <c r="N75" s="5">
        <f t="shared" si="21"/>
        <v>54634.047107830542</v>
      </c>
      <c r="O75" s="5">
        <f t="shared" si="21"/>
        <v>84260.187262774401</v>
      </c>
      <c r="P75" s="5">
        <f t="shared" si="21"/>
        <v>116760.83713432374</v>
      </c>
      <c r="Q75" s="5">
        <f t="shared" si="21"/>
        <v>152414.31874406667</v>
      </c>
      <c r="R75" s="5">
        <f t="shared" si="21"/>
        <v>191425.45623484126</v>
      </c>
      <c r="S75" s="5">
        <f t="shared" si="21"/>
        <v>234230.86803347903</v>
      </c>
      <c r="T75" s="5">
        <f t="shared" si="21"/>
        <v>281199.36900554004</v>
      </c>
    </row>
    <row r="76" spans="1:20" x14ac:dyDescent="0.3">
      <c r="A76" s="2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3">
      <c r="A77" s="32" t="s">
        <v>8</v>
      </c>
      <c r="B77" s="5">
        <f>B51</f>
        <v>-100000</v>
      </c>
      <c r="C77" s="5">
        <f t="shared" ref="C77:T77" si="22">C51</f>
        <v>4531.9084999999995</v>
      </c>
      <c r="D77" s="5">
        <f t="shared" si="22"/>
        <v>5420.2439999999997</v>
      </c>
      <c r="E77" s="5">
        <f t="shared" si="22"/>
        <v>6462.981675</v>
      </c>
      <c r="F77" s="5">
        <f t="shared" si="22"/>
        <v>8539.9617937500207</v>
      </c>
      <c r="G77" s="5">
        <f t="shared" si="22"/>
        <v>10229.518450237492</v>
      </c>
      <c r="H77" s="5">
        <f t="shared" si="22"/>
        <v>12247.887486261374</v>
      </c>
      <c r="I77" s="5">
        <f t="shared" si="22"/>
        <v>14700.072883870907</v>
      </c>
      <c r="J77" s="5">
        <f t="shared" si="22"/>
        <v>17528.707504341226</v>
      </c>
      <c r="K77" s="5">
        <f t="shared" si="22"/>
        <v>21088.39878659532</v>
      </c>
      <c r="L77" s="5">
        <f t="shared" si="22"/>
        <v>25377.005865270989</v>
      </c>
      <c r="M77" s="5">
        <f t="shared" si="22"/>
        <v>30535.35168786101</v>
      </c>
      <c r="N77" s="5">
        <f t="shared" si="22"/>
        <v>33445.497329854879</v>
      </c>
      <c r="O77" s="5">
        <f t="shared" si="22"/>
        <v>36303.844744813374</v>
      </c>
      <c r="P77" s="5">
        <f t="shared" si="22"/>
        <v>39818.362079075356</v>
      </c>
      <c r="Q77" s="5">
        <f t="shared" si="22"/>
        <v>43672.782897810044</v>
      </c>
      <c r="R77" s="5">
        <f t="shared" si="22"/>
        <v>47777.626527539214</v>
      </c>
      <c r="S77" s="5">
        <f t="shared" si="22"/>
        <v>52415.352561961568</v>
      </c>
      <c r="T77" s="5">
        <f t="shared" si="22"/>
        <v>57503.428243821319</v>
      </c>
    </row>
    <row r="78" spans="1:20" x14ac:dyDescent="0.3">
      <c r="A78" s="2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3">
      <c r="A79" s="32" t="s">
        <v>9</v>
      </c>
      <c r="B79" s="5">
        <f>B46</f>
        <v>-100000</v>
      </c>
      <c r="C79" s="5">
        <f t="shared" ref="C79:T79" si="23">C46</f>
        <v>3637.9300000000003</v>
      </c>
      <c r="D79" s="5">
        <f t="shared" si="23"/>
        <v>4362.3999999999996</v>
      </c>
      <c r="E79" s="5">
        <f t="shared" si="23"/>
        <v>5213.2525000000005</v>
      </c>
      <c r="F79" s="5">
        <f t="shared" si="23"/>
        <v>6911.9499450000176</v>
      </c>
      <c r="G79" s="5">
        <f t="shared" si="23"/>
        <v>8292.7479142499942</v>
      </c>
      <c r="H79" s="5">
        <f t="shared" si="23"/>
        <v>9942.9138877224977</v>
      </c>
      <c r="I79" s="5">
        <f t="shared" si="23"/>
        <v>11948.56556251501</v>
      </c>
      <c r="J79" s="5">
        <f t="shared" si="23"/>
        <v>14262.530380114647</v>
      </c>
      <c r="K79" s="5">
        <f t="shared" si="23"/>
        <v>17175.777986843415</v>
      </c>
      <c r="L79" s="5">
        <f t="shared" si="23"/>
        <v>20686.433554555533</v>
      </c>
      <c r="M79" s="5">
        <f t="shared" si="23"/>
        <v>24909.948376400658</v>
      </c>
      <c r="N79" s="5">
        <f t="shared" si="23"/>
        <v>27289.597000428781</v>
      </c>
      <c r="O79" s="5">
        <f t="shared" si="23"/>
        <v>29626.140154943856</v>
      </c>
      <c r="P79" s="5">
        <f t="shared" si="23"/>
        <v>32500.64987154934</v>
      </c>
      <c r="Q79" s="5">
        <f t="shared" si="23"/>
        <v>35653.481609742928</v>
      </c>
      <c r="R79" s="5">
        <f t="shared" si="23"/>
        <v>39011.137490774592</v>
      </c>
      <c r="S79" s="5">
        <f t="shared" si="23"/>
        <v>42805.411798637753</v>
      </c>
      <c r="T79" s="5">
        <f t="shared" si="23"/>
        <v>46968.500972060989</v>
      </c>
    </row>
  </sheetData>
  <mergeCells count="2">
    <mergeCell ref="A5:T5"/>
    <mergeCell ref="A10:T10"/>
  </mergeCells>
  <conditionalFormatting sqref="B58:T58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МОДЕЛЬ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Jenya</dc:creator>
  <cp:lastModifiedBy>Jenya</cp:lastModifiedBy>
  <dcterms:created xsi:type="dcterms:W3CDTF">2020-09-14T17:55:10Z</dcterms:created>
  <dcterms:modified xsi:type="dcterms:W3CDTF">2021-07-01T17:06:16Z</dcterms:modified>
</cp:coreProperties>
</file>